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stall\OneDrive - GROW LUCKY s. r. o\Plocha\"/>
    </mc:Choice>
  </mc:AlternateContent>
  <bookViews>
    <workbookView xWindow="0" yWindow="0" windowWidth="0" windowHeight="0"/>
  </bookViews>
  <sheets>
    <sheet name="Rekapitulace stavby" sheetId="1" r:id="rId1"/>
    <sheet name="0007 - Novostavba rodinné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'0007 - Novostavba rodinné...'!$C$115:$K$154</definedName>
    <definedName name="_xlnm.Print_Area" localSheetId="1">'0007 - Novostavba rodinné...'!$C$4:$J$76,'0007 - Novostavba rodinné...'!$C$82:$J$99,'0007 - Novostavba rodinné...'!$C$105:$J$154</definedName>
    <definedName name="_xlnm.Print_Titles" localSheetId="1">'0007 - Novostavba rodinné...'!$115:$115</definedName>
  </definedNames>
  <calcPr/>
</workbook>
</file>

<file path=xl/calcChain.xml><?xml version="1.0" encoding="utf-8"?>
<calcChain xmlns="http://schemas.openxmlformats.org/spreadsheetml/2006/main">
  <c i="2" l="1" r="T152"/>
  <c r="T151"/>
  <c r="J35"/>
  <c r="J34"/>
  <c i="1" r="AY95"/>
  <c i="2" r="J33"/>
  <c i="1" r="AX95"/>
  <c i="2" r="BI153"/>
  <c r="BH153"/>
  <c r="BG153"/>
  <c r="BF153"/>
  <c r="T153"/>
  <c r="R153"/>
  <c r="R152"/>
  <c r="R151"/>
  <c r="P153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F110"/>
  <c r="E108"/>
  <c r="F87"/>
  <c r="E85"/>
  <c r="J22"/>
  <c r="E22"/>
  <c r="J113"/>
  <c r="J21"/>
  <c r="J19"/>
  <c r="E19"/>
  <c r="J89"/>
  <c r="J18"/>
  <c r="J16"/>
  <c r="E16"/>
  <c r="F113"/>
  <c r="J15"/>
  <c r="J13"/>
  <c r="E13"/>
  <c r="F112"/>
  <c r="J12"/>
  <c r="J10"/>
  <c r="J110"/>
  <c i="1" r="L90"/>
  <c r="AM90"/>
  <c r="AM89"/>
  <c r="L89"/>
  <c r="AM87"/>
  <c r="L87"/>
  <c r="L85"/>
  <c r="L84"/>
  <c i="2" r="BK133"/>
  <c r="J129"/>
  <c r="J125"/>
  <c r="BK121"/>
  <c r="F33"/>
  <c r="BK147"/>
  <c r="BK141"/>
  <c i="1" r="AS94"/>
  <c i="2" r="J153"/>
  <c r="F35"/>
  <c r="J135"/>
  <c r="BK131"/>
  <c r="BK129"/>
  <c r="J127"/>
  <c r="BK123"/>
  <c r="J119"/>
  <c r="F32"/>
  <c r="J149"/>
  <c r="J143"/>
  <c r="J137"/>
  <c r="BK143"/>
  <c r="BK153"/>
  <c r="BK149"/>
  <c r="J147"/>
  <c r="BK145"/>
  <c r="J141"/>
  <c r="J139"/>
  <c r="BK137"/>
  <c r="BK135"/>
  <c r="J133"/>
  <c r="J131"/>
  <c r="BK127"/>
  <c r="BK125"/>
  <c r="J121"/>
  <c r="J32"/>
  <c r="J145"/>
  <c r="BK139"/>
  <c r="J123"/>
  <c r="F34"/>
  <c r="BK119"/>
  <c l="1" r="T118"/>
  <c r="T117"/>
  <c r="T116"/>
  <c r="R118"/>
  <c r="R117"/>
  <c r="R116"/>
  <c r="P118"/>
  <c r="P117"/>
  <c r="P116"/>
  <c i="1" r="AU95"/>
  <c i="2" r="BK118"/>
  <c r="BK117"/>
  <c r="J117"/>
  <c r="J95"/>
  <c r="BK152"/>
  <c r="BK151"/>
  <c r="J151"/>
  <c r="J97"/>
  <c r="J90"/>
  <c r="J112"/>
  <c r="BE137"/>
  <c r="BE141"/>
  <c r="BE143"/>
  <c r="BE145"/>
  <c i="1" r="AW95"/>
  <c i="2" r="J87"/>
  <c r="F89"/>
  <c r="F90"/>
  <c r="BE119"/>
  <c r="BE121"/>
  <c r="BE123"/>
  <c r="BE125"/>
  <c r="BE127"/>
  <c r="BE129"/>
  <c r="BE131"/>
  <c r="BE133"/>
  <c r="BE135"/>
  <c r="BE139"/>
  <c r="BE147"/>
  <c r="BE149"/>
  <c i="1" r="BA95"/>
  <c r="BB95"/>
  <c r="BC95"/>
  <c i="2" r="BE153"/>
  <c i="1" r="BD95"/>
  <c r="AU94"/>
  <c r="BB94"/>
  <c r="W31"/>
  <c r="BA94"/>
  <c r="W30"/>
  <c r="BC94"/>
  <c r="AY94"/>
  <c r="BD94"/>
  <c r="W33"/>
  <c i="2" l="1" r="BK116"/>
  <c r="J116"/>
  <c r="J118"/>
  <c r="J96"/>
  <c r="J152"/>
  <c r="J98"/>
  <c r="J28"/>
  <c i="1" r="AG95"/>
  <c r="AG94"/>
  <c r="AK26"/>
  <c r="AX94"/>
  <c i="2" r="F31"/>
  <c i="1" r="AZ95"/>
  <c r="AZ94"/>
  <c r="W29"/>
  <c i="2" r="J31"/>
  <c i="1" r="AV95"/>
  <c r="AT95"/>
  <c r="AN95"/>
  <c r="W32"/>
  <c r="AW94"/>
  <c r="AK30"/>
  <c i="2" l="1" r="J94"/>
  <c r="J37"/>
  <c i="1"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<sst xmlns="http://schemas.openxmlformats.org/spreadsheetml/2006/main">
  <si>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</si>
  <si>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</si>
  <si>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</si>
  <si>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</si>
  <si>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</si>
  <si>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{d1f7761c-1d6d-4a98-9843-647c64c2198f}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</si>
  <si>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</si>
  <si>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</si>
  <si>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</si>
  <si>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</si>
  <si>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</si>
  <si>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0,001</t>
  </si>
  <si>
    <t>Kód:</t>
  </si>
  <si>
    <t>0007</t>
  </si>
  <si>
    <t>Stavba:</t>
  </si>
  <si>
    <t>Novostavba rodinného domu v Nýrsku</t>
  </si>
  <si>
    <t>KSO:</t>
  </si>
  <si>
    <t>CC-CZ:</t>
  </si>
  <si>
    <t>Místo:</t>
  </si>
  <si>
    <t xml:space="preserve"> </t>
  </si>
  <si>
    <t>Datum:</t>
  </si>
  <si>
    <t>22. 6. 2023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</si>
  <si>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</si>
  <si>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</si>
  <si>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</si>
  <si>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</si>
  <si>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</si>
  <si>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</si>
  <si>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</si>
  <si>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</si>
  <si>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</si>
  <si>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</si>
  <si>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</si>
  <si>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</si>
  <si>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</si>
  <si>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</si>
  <si>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</si>
  <si>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</si>
  <si>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</si>
  <si>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</si>
  <si>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</si>
  <si>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</si>
  <si>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</si>
  <si>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</si>
  <si>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</si>
  <si>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</si>
  <si>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</si>
  <si>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</si>
  <si>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</si>
  <si>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</si>
  <si>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</si>
  <si>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</si>
  <si>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</si>
  <si>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</si>
  <si>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</si>
  <si>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</si>
  <si>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</si>
  <si>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</si>
  <si>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</si>
  <si>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</si>
  <si>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</si>
  <si>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</si>
  <si>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</si>
  <si>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</si>
  <si>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</si>
  <si>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</si>
  <si>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</si>
  <si>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</si>
  <si>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</si>
  <si>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</si>
  <si>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</si>
  <si>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</si>
  <si>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</si>
  <si>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</si>
  <si>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</si>
  <si>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</si>
  <si>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</si>
  <si>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</si>
  <si>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</si>
  <si>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</si>
  <si>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</si>
  <si>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</si>
  <si>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</si>
  <si>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</si>
  <si>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</si>
  <si>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</si>
  <si>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</si>
  <si>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</si>
  <si>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</si>
  <si>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</si>
  <si>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</si>
  <si>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</si>
  <si>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</si>
  <si>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</si>
  <si>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</si>
  <si>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</si>
  <si>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</si>
  <si>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</si>
  <si>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</si>
  <si>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</si>
  <si>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</si>
  <si>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</si>
  <si>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</si>
  <si>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</si>
  <si>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</si>
  <si>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</si>
  <si>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122351102</t>
  </si>
  <si>
    <t>Odkopávky a prokopávky nezapažené v hornině třídy těžitelnosti II skupiny 4 objem do 50 m3 strojně</t>
  </si>
  <si>
    <t>m3</t>
  </si>
  <si>
    <t>4</t>
  </si>
  <si>
    <t>-1859695846</t>
  </si>
  <si>
    <t>PP</t>
  </si>
  <si>
    <t>Odkopávky a prokopávky nezapažené strojně v hornině třídy těžitelnosti II skupiny 4 přes 20 do 50 m3</t>
  </si>
  <si>
    <t>162351123</t>
  </si>
  <si>
    <t>Vodorovné přemístění přes 50 do 500 m výkopku/sypaniny z hornin třídy těžitelnosti II skupiny 4 a 5</t>
  </si>
  <si>
    <t>1455081542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</si>
  <si>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</si>
  <si>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13</t>
  </si>
  <si>
    <t>2127501.R</t>
  </si>
  <si>
    <t>Trativod z drenážních trubek PVC-U SN 4 perforace 360° včetně lože otevřený výkop DN 70 pro budovy plocha pro vtékání vody min. 80 cm2/m</t>
  </si>
  <si>
    <t>m</t>
  </si>
  <si>
    <t>1024</t>
  </si>
  <si>
    <t>-411668924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</si>
  <si>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</si>
  <si>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10</t>
  </si>
  <si>
    <t>212750101</t>
  </si>
  <si>
    <t>Trativod z drenážních trubek PVC-U SN 4 perforace 360° včetně lože otevřený výkop DN 100 pro budovy plocha pro vtékání vody min. 80 cm2/m</t>
  </si>
  <si>
    <t>505465375</t>
  </si>
  <si>
    <t>12</t>
  </si>
  <si>
    <t>212750101.R</t>
  </si>
  <si>
    <t>Trativod z drenážních trubek PVC-U SN 4 perforace 360° včetně lože otevřený výkop DN 50 pro budovy plocha pro vtékání vody min. 80 cm2/m</t>
  </si>
  <si>
    <t>-425083911</t>
  </si>
  <si>
    <t>11</t>
  </si>
  <si>
    <t>212750102</t>
  </si>
  <si>
    <t>Trativod z drenážních trubek PVC-U SN 4 perforace 360° včetně lože otevřený výkop DN 125 pro budovy plocha pro vtékání vody min. 80 cm2/m</t>
  </si>
  <si>
    <t>1468703012</t>
  </si>
  <si>
    <t>Trativody z drenážních a melioračních trubek pro budovy se zřízením štěrkového lože pod trubky a s jejich obsypem v otevřeném výkopu trubka tyčová PVC-U plocha pro vtékání vody min. 80 cm2/m SN 4 celoperforovaná 360° DN 125</t>
  </si>
  <si>
    <t>14</t>
  </si>
  <si>
    <t>212751101</t>
  </si>
  <si>
    <t>Trativod z drenážních trubek flexibilních PVC-U SN 4 perforace 360° včetně lože otevřený výkop DN 50 pro meliorace</t>
  </si>
  <si>
    <t>-284470910</t>
  </si>
  <si>
    <t>Trativody z drenážních a melioračních trubek pro meliorace, dočasné nebo odlehčovací drenáže se zřízením štěrkového lože pod trubky a s jejich obsypem v otevřeném výkopu trubka flexibilní PVC-U SN 4 celoperforovaná 360° DN 50</t>
  </si>
  <si>
    <t>5</t>
  </si>
  <si>
    <t>271532212</t>
  </si>
  <si>
    <t>Podsyp pod základové konstrukce se zhutněním z hrubého kameniva frakce 16 až 32 mm</t>
  </si>
  <si>
    <t>-295465492</t>
  </si>
  <si>
    <t>Podsyp pod základové konstrukce se zhutněním a urovnáním povrchu z kameniva hrubého, frakce 16 - 32 mm</t>
  </si>
  <si>
    <t>6</t>
  </si>
  <si>
    <t>273313711</t>
  </si>
  <si>
    <t>Základové desky z betonu tř. C 20/25</t>
  </si>
  <si>
    <t>-288030790</t>
  </si>
  <si>
    <t>Základy z betonu prostého desky z betonu kamenem neprokládaného tř. C 20/25</t>
  </si>
  <si>
    <t>7</t>
  </si>
  <si>
    <t>273351121</t>
  </si>
  <si>
    <t>Zřízení bednění základových desek</t>
  </si>
  <si>
    <t>m2</t>
  </si>
  <si>
    <t>1680851720</t>
  </si>
  <si>
    <t>Bednění základů desek zřízení</t>
  </si>
  <si>
    <t>M</t>
  </si>
  <si>
    <t>31316006</t>
  </si>
  <si>
    <t>síť výztužná svařovaná DIN 488 jakost B500A 100x100mm drát D 6mm</t>
  </si>
  <si>
    <t>8</t>
  </si>
  <si>
    <t>4973247</t>
  </si>
  <si>
    <t>17</t>
  </si>
  <si>
    <t>273351122</t>
  </si>
  <si>
    <t>Odstranění bednění základových desek</t>
  </si>
  <si>
    <t>768833235</t>
  </si>
  <si>
    <t>Bednění základů desek odstranění</t>
  </si>
  <si>
    <t>274311611</t>
  </si>
  <si>
    <t>Základové pásy prokládané kamenem z betonu tř. C 16/20</t>
  </si>
  <si>
    <t>1195248652</t>
  </si>
  <si>
    <t>Základy z betonu prostého pasy z betonu kamenem prokládaného tř. C 16/20</t>
  </si>
  <si>
    <t>58343930</t>
  </si>
  <si>
    <t>kamenivo drcené hrubé frakce 16/32</t>
  </si>
  <si>
    <t>t</t>
  </si>
  <si>
    <t>1593228603</t>
  </si>
  <si>
    <t>18</t>
  </si>
  <si>
    <t>WVN.VP403202W</t>
  </si>
  <si>
    <t>Trubka dvouvrstvá PE 100 RC SafeTech RC voda SDR11 355x32.2 12m</t>
  </si>
  <si>
    <t>ks</t>
  </si>
  <si>
    <t>-2033494415</t>
  </si>
  <si>
    <t>19</t>
  </si>
  <si>
    <t>06500200</t>
  </si>
  <si>
    <t>Mimostaveništní doprava materiálů</t>
  </si>
  <si>
    <t>kpl</t>
  </si>
  <si>
    <t>-927029935</t>
  </si>
  <si>
    <t>VRN</t>
  </si>
  <si>
    <t>Vedlejší rozpočtové náklady</t>
  </si>
  <si>
    <t>VRN1</t>
  </si>
  <si>
    <t>Průzkumné, geodetické a projektové práce</t>
  </si>
  <si>
    <t>20</t>
  </si>
  <si>
    <t>012002000</t>
  </si>
  <si>
    <t>Geodetické práce</t>
  </si>
  <si>
    <t>-1848971176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</si>
</sst>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2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3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17" fillId="3" borderId="7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right" vertical="center"/>
    </xf>
    <xf numFmtId="0" fontId="17" fillId="3" borderId="8" xfId="0" applyFont="1" applyFill="1" applyBorder="1" applyAlignment="1" applyProtection="1">
      <alignment horizontal="left" vertical="center"/>
    </xf>
    <xf numFmtId="0" fontId="17" fillId="3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S4" s="14" t="s">
        <v>11</v>
      </c>
    </row>
    <row r="5" s="1" customFormat="1" ht="12" customHeight="1">
      <c r="B5" s="18"/>
      <c r="C5" s="19"/>
      <c r="D5" s="22" t="s">
        <v>12</v>
      </c>
      <c r="E5" s="19"/>
      <c r="F5" s="19"/>
      <c r="G5" s="19"/>
      <c r="H5" s="19"/>
      <c r="I5" s="19"/>
      <c r="J5" s="19"/>
      <c r="K5" s="23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S5" s="14" t="s">
        <v>6</v>
      </c>
    </row>
    <row r="6" s="1" customFormat="1" ht="36.96" customHeight="1">
      <c r="B6" s="18"/>
      <c r="C6" s="19"/>
      <c r="D6" s="24" t="s">
        <v>14</v>
      </c>
      <c r="E6" s="19"/>
      <c r="F6" s="19"/>
      <c r="G6" s="19"/>
      <c r="H6" s="19"/>
      <c r="I6" s="19"/>
      <c r="J6" s="19"/>
      <c r="K6" s="25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S6" s="14" t="s">
        <v>6</v>
      </c>
    </row>
    <row r="7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3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3" t="s">
        <v>1</v>
      </c>
      <c r="AO7" s="19"/>
      <c r="AP7" s="19"/>
      <c r="AQ7" s="19"/>
      <c r="AR7" s="17"/>
      <c r="BS7" s="14" t="s">
        <v>6</v>
      </c>
    </row>
    <row r="8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3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3" t="s">
        <v>21</v>
      </c>
      <c r="AO8" s="19"/>
      <c r="AP8" s="19"/>
      <c r="AQ8" s="19"/>
      <c r="AR8" s="17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S9" s="14" t="s">
        <v>6</v>
      </c>
    </row>
    <row r="10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3" t="s">
        <v>1</v>
      </c>
      <c r="AO10" s="19"/>
      <c r="AP10" s="19"/>
      <c r="AQ10" s="19"/>
      <c r="AR10" s="17"/>
      <c r="BS10" s="14" t="s">
        <v>6</v>
      </c>
    </row>
    <row r="11" s="1" customFormat="1" ht="18.48" customHeight="1">
      <c r="B11" s="18"/>
      <c r="C11" s="19"/>
      <c r="D11" s="19"/>
      <c r="E11" s="23" t="s">
        <v>19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24</v>
      </c>
      <c r="AL11" s="19"/>
      <c r="AM11" s="19"/>
      <c r="AN11" s="23" t="s">
        <v>1</v>
      </c>
      <c r="AO11" s="19"/>
      <c r="AP11" s="19"/>
      <c r="AQ11" s="19"/>
      <c r="AR11" s="17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S12" s="14" t="s">
        <v>6</v>
      </c>
    </row>
    <row r="13" s="1" customFormat="1" ht="12" customHeight="1">
      <c r="B13" s="18"/>
      <c r="C13" s="19"/>
      <c r="D13" s="26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3" t="s">
        <v>1</v>
      </c>
      <c r="AO13" s="19"/>
      <c r="AP13" s="19"/>
      <c r="AQ13" s="19"/>
      <c r="AR13" s="17"/>
      <c r="BS13" s="14" t="s">
        <v>6</v>
      </c>
    </row>
    <row r="14">
      <c r="B14" s="18"/>
      <c r="C14" s="19"/>
      <c r="D14" s="19"/>
      <c r="E14" s="23" t="s">
        <v>19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26" t="s">
        <v>24</v>
      </c>
      <c r="AL14" s="19"/>
      <c r="AM14" s="19"/>
      <c r="AN14" s="23" t="s">
        <v>1</v>
      </c>
      <c r="AO14" s="19"/>
      <c r="AP14" s="19"/>
      <c r="AQ14" s="19"/>
      <c r="AR14" s="17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S15" s="14" t="s">
        <v>4</v>
      </c>
    </row>
    <row r="16" s="1" customFormat="1" ht="12" customHeight="1">
      <c r="B16" s="18"/>
      <c r="C16" s="19"/>
      <c r="D16" s="26" t="s">
        <v>26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3" t="s">
        <v>1</v>
      </c>
      <c r="AO16" s="19"/>
      <c r="AP16" s="19"/>
      <c r="AQ16" s="19"/>
      <c r="AR16" s="17"/>
      <c r="BS16" s="14" t="s">
        <v>4</v>
      </c>
    </row>
    <row r="17" s="1" customFormat="1" ht="18.48" customHeight="1">
      <c r="B17" s="18"/>
      <c r="C17" s="19"/>
      <c r="D17" s="19"/>
      <c r="E17" s="23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24</v>
      </c>
      <c r="AL17" s="19"/>
      <c r="AM17" s="19"/>
      <c r="AN17" s="23" t="s">
        <v>1</v>
      </c>
      <c r="AO17" s="19"/>
      <c r="AP17" s="19"/>
      <c r="AQ17" s="19"/>
      <c r="AR17" s="17"/>
      <c r="BS17" s="14" t="s">
        <v>27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S18" s="14" t="s">
        <v>6</v>
      </c>
    </row>
    <row r="19" s="1" customFormat="1" ht="12" customHeight="1">
      <c r="B19" s="18"/>
      <c r="C19" s="19"/>
      <c r="D19" s="26" t="s">
        <v>28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3" t="s">
        <v>1</v>
      </c>
      <c r="AO19" s="19"/>
      <c r="AP19" s="19"/>
      <c r="AQ19" s="19"/>
      <c r="AR19" s="17"/>
      <c r="BS19" s="14" t="s">
        <v>6</v>
      </c>
    </row>
    <row r="20" s="1" customFormat="1" ht="18.48" customHeight="1">
      <c r="B20" s="18"/>
      <c r="C20" s="19"/>
      <c r="D20" s="19"/>
      <c r="E20" s="23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24</v>
      </c>
      <c r="AL20" s="19"/>
      <c r="AM20" s="19"/>
      <c r="AN20" s="23" t="s">
        <v>1</v>
      </c>
      <c r="AO20" s="19"/>
      <c r="AP20" s="19"/>
      <c r="AQ20" s="19"/>
      <c r="AR20" s="17"/>
      <c r="BS20" s="14" t="s">
        <v>27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</row>
    <row r="22" s="1" customFormat="1" ht="12" customHeight="1">
      <c r="B22" s="18"/>
      <c r="C22" s="19"/>
      <c r="D22" s="26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</row>
    <row r="23" s="1" customFormat="1" ht="16.5" customHeight="1">
      <c r="B23" s="18"/>
      <c r="C23" s="19"/>
      <c r="D23" s="19"/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9"/>
      <c r="AP23" s="19"/>
      <c r="AQ23" s="19"/>
      <c r="AR23" s="17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</row>
    <row r="25" s="1" customFormat="1" ht="6.96" customHeight="1">
      <c r="B25" s="18"/>
      <c r="C25" s="1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9"/>
      <c r="AQ25" s="19"/>
      <c r="AR25" s="17"/>
    </row>
    <row r="26" s="2" customFormat="1" ht="25.92" customHeight="1">
      <c r="A26" s="29"/>
      <c r="B26" s="30"/>
      <c r="C26" s="31"/>
      <c r="D26" s="32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>
        <f>ROUND(AG94,2)</f>
        <v>450533.06</v>
      </c>
      <c r="AL26" s="33"/>
      <c r="AM26" s="33"/>
      <c r="AN26" s="33"/>
      <c r="AO26" s="33"/>
      <c r="AP26" s="31"/>
      <c r="AQ26" s="31"/>
      <c r="AR26" s="35"/>
      <c r="BE26" s="29"/>
    </row>
    <row r="27" s="2" customFormat="1" ht="6.96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5"/>
      <c r="BE27" s="29"/>
    </row>
    <row r="28" s="2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31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32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33</v>
      </c>
      <c r="AL28" s="36"/>
      <c r="AM28" s="36"/>
      <c r="AN28" s="36"/>
      <c r="AO28" s="36"/>
      <c r="AP28" s="31"/>
      <c r="AQ28" s="31"/>
      <c r="AR28" s="35"/>
      <c r="BE28" s="29"/>
    </row>
    <row r="29" s="3" customFormat="1" ht="14.4" customHeight="1">
      <c r="A29" s="3"/>
      <c r="B29" s="37"/>
      <c r="C29" s="38"/>
      <c r="D29" s="26" t="s">
        <v>34</v>
      </c>
      <c r="E29" s="38"/>
      <c r="F29" s="26" t="s">
        <v>35</v>
      </c>
      <c r="G29" s="38"/>
      <c r="H29" s="38"/>
      <c r="I29" s="38"/>
      <c r="J29" s="38"/>
      <c r="K29" s="38"/>
      <c r="L29" s="39">
        <v>0.20999999999999999</v>
      </c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0">
        <f>ROUND(AZ94, 2)</f>
        <v>450533.06</v>
      </c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0">
        <f>ROUND(AV94, 2)</f>
        <v>94611.940000000002</v>
      </c>
      <c r="AL29" s="38"/>
      <c r="AM29" s="38"/>
      <c r="AN29" s="38"/>
      <c r="AO29" s="38"/>
      <c r="AP29" s="38"/>
      <c r="AQ29" s="38"/>
      <c r="AR29" s="41"/>
      <c r="BE29" s="3"/>
    </row>
    <row r="30" s="3" customFormat="1" ht="14.4" customHeight="1">
      <c r="A30" s="3"/>
      <c r="B30" s="37"/>
      <c r="C30" s="38"/>
      <c r="D30" s="38"/>
      <c r="E30" s="38"/>
      <c r="F30" s="26" t="s">
        <v>36</v>
      </c>
      <c r="G30" s="38"/>
      <c r="H30" s="38"/>
      <c r="I30" s="38"/>
      <c r="J30" s="38"/>
      <c r="K30" s="38"/>
      <c r="L30" s="39">
        <v>0.14999999999999999</v>
      </c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40">
        <f>ROUND(BA94, 2)</f>
        <v>0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0">
        <f>ROUND(AW94, 2)</f>
        <v>0</v>
      </c>
      <c r="AL30" s="38"/>
      <c r="AM30" s="38"/>
      <c r="AN30" s="38"/>
      <c r="AO30" s="38"/>
      <c r="AP30" s="38"/>
      <c r="AQ30" s="38"/>
      <c r="AR30" s="41"/>
      <c r="BE30" s="3"/>
    </row>
    <row r="31" hidden="1" s="3" customFormat="1" ht="14.4" customHeight="1">
      <c r="A31" s="3"/>
      <c r="B31" s="37"/>
      <c r="C31" s="38"/>
      <c r="D31" s="38"/>
      <c r="E31" s="38"/>
      <c r="F31" s="26" t="s">
        <v>37</v>
      </c>
      <c r="G31" s="38"/>
      <c r="H31" s="38"/>
      <c r="I31" s="38"/>
      <c r="J31" s="38"/>
      <c r="K31" s="38"/>
      <c r="L31" s="39">
        <v>0.20999999999999999</v>
      </c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>
        <f>ROUND(BB94, 2)</f>
        <v>0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0">
        <v>0</v>
      </c>
      <c r="AL31" s="38"/>
      <c r="AM31" s="38"/>
      <c r="AN31" s="38"/>
      <c r="AO31" s="38"/>
      <c r="AP31" s="38"/>
      <c r="AQ31" s="38"/>
      <c r="AR31" s="41"/>
      <c r="BE31" s="3"/>
    </row>
    <row r="32" hidden="1" s="3" customFormat="1" ht="14.4" customHeight="1">
      <c r="A32" s="3"/>
      <c r="B32" s="37"/>
      <c r="C32" s="38"/>
      <c r="D32" s="38"/>
      <c r="E32" s="38"/>
      <c r="F32" s="26" t="s">
        <v>38</v>
      </c>
      <c r="G32" s="38"/>
      <c r="H32" s="38"/>
      <c r="I32" s="38"/>
      <c r="J32" s="38"/>
      <c r="K32" s="38"/>
      <c r="L32" s="39">
        <v>0.14999999999999999</v>
      </c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40">
        <f>ROUND(BC94, 2)</f>
        <v>0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0">
        <v>0</v>
      </c>
      <c r="AL32" s="38"/>
      <c r="AM32" s="38"/>
      <c r="AN32" s="38"/>
      <c r="AO32" s="38"/>
      <c r="AP32" s="38"/>
      <c r="AQ32" s="38"/>
      <c r="AR32" s="41"/>
      <c r="BE32" s="3"/>
    </row>
    <row r="33" hidden="1" s="3" customFormat="1" ht="14.4" customHeight="1">
      <c r="A33" s="3"/>
      <c r="B33" s="37"/>
      <c r="C33" s="38"/>
      <c r="D33" s="38"/>
      <c r="E33" s="38"/>
      <c r="F33" s="26" t="s">
        <v>39</v>
      </c>
      <c r="G33" s="38"/>
      <c r="H33" s="38"/>
      <c r="I33" s="38"/>
      <c r="J33" s="38"/>
      <c r="K33" s="38"/>
      <c r="L33" s="39"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40">
        <f>ROUND(BD94, 2)</f>
        <v>0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40">
        <v>0</v>
      </c>
      <c r="AL33" s="38"/>
      <c r="AM33" s="38"/>
      <c r="AN33" s="38"/>
      <c r="AO33" s="38"/>
      <c r="AP33" s="38"/>
      <c r="AQ33" s="38"/>
      <c r="AR33" s="41"/>
      <c r="BE33" s="3"/>
    </row>
    <row r="34" s="2" customFormat="1" ht="6.96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  <c r="BE34" s="29"/>
    </row>
    <row r="35" s="2" customFormat="1" ht="25.92" customHeight="1">
      <c r="A35" s="29"/>
      <c r="B35" s="30"/>
      <c r="C35" s="42"/>
      <c r="D35" s="43" t="s">
        <v>40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41</v>
      </c>
      <c r="U35" s="44"/>
      <c r="V35" s="44"/>
      <c r="W35" s="44"/>
      <c r="X35" s="46" t="s">
        <v>42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>
        <f>SUM(AK26:AK33)</f>
        <v>545145</v>
      </c>
      <c r="AL35" s="44"/>
      <c r="AM35" s="44"/>
      <c r="AN35" s="44"/>
      <c r="AO35" s="48"/>
      <c r="AP35" s="42"/>
      <c r="AQ35" s="42"/>
      <c r="AR35" s="35"/>
      <c r="BE35" s="29"/>
    </row>
    <row r="36" s="2" customFormat="1" ht="6.96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  <c r="BE36" s="29"/>
    </row>
    <row r="37" s="2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  <c r="BE37" s="29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49"/>
      <c r="C49" s="50"/>
      <c r="D49" s="51" t="s">
        <v>43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44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29"/>
      <c r="B60" s="30"/>
      <c r="C60" s="31"/>
      <c r="D60" s="54" t="s">
        <v>45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54" t="s">
        <v>46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54" t="s">
        <v>45</v>
      </c>
      <c r="AI60" s="33"/>
      <c r="AJ60" s="33"/>
      <c r="AK60" s="33"/>
      <c r="AL60" s="33"/>
      <c r="AM60" s="54" t="s">
        <v>46</v>
      </c>
      <c r="AN60" s="33"/>
      <c r="AO60" s="33"/>
      <c r="AP60" s="31"/>
      <c r="AQ60" s="31"/>
      <c r="AR60" s="35"/>
      <c r="BE60" s="29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29"/>
      <c r="B64" s="30"/>
      <c r="C64" s="31"/>
      <c r="D64" s="51" t="s">
        <v>47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48</v>
      </c>
      <c r="AI64" s="55"/>
      <c r="AJ64" s="55"/>
      <c r="AK64" s="55"/>
      <c r="AL64" s="55"/>
      <c r="AM64" s="55"/>
      <c r="AN64" s="55"/>
      <c r="AO64" s="55"/>
      <c r="AP64" s="31"/>
      <c r="AQ64" s="31"/>
      <c r="AR64" s="35"/>
      <c r="BE64" s="29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29"/>
      <c r="B75" s="30"/>
      <c r="C75" s="31"/>
      <c r="D75" s="54" t="s">
        <v>45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54" t="s">
        <v>46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54" t="s">
        <v>45</v>
      </c>
      <c r="AI75" s="33"/>
      <c r="AJ75" s="33"/>
      <c r="AK75" s="33"/>
      <c r="AL75" s="33"/>
      <c r="AM75" s="54" t="s">
        <v>46</v>
      </c>
      <c r="AN75" s="33"/>
      <c r="AO75" s="33"/>
      <c r="AP75" s="31"/>
      <c r="AQ75" s="31"/>
      <c r="AR75" s="35"/>
      <c r="BE75" s="29"/>
    </row>
    <row r="76" s="2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5"/>
      <c r="BE76" s="29"/>
    </row>
    <row r="77" s="2" customFormat="1" ht="6.96" customHeight="1">
      <c r="A77" s="2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29"/>
    </row>
    <row r="81" s="2" customFormat="1" ht="6.96" customHeight="1">
      <c r="A81" s="2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29"/>
    </row>
    <row r="82" s="2" customFormat="1" ht="24.96" customHeight="1">
      <c r="A82" s="29"/>
      <c r="B82" s="30"/>
      <c r="C82" s="20" t="s">
        <v>49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5"/>
      <c r="B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5"/>
      <c r="BE83" s="29"/>
    </row>
    <row r="84" s="4" customFormat="1" ht="12" customHeight="1">
      <c r="A84" s="4"/>
      <c r="B84" s="60"/>
      <c r="C84" s="26" t="s">
        <v>12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0007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  <c r="BE84" s="4"/>
    </row>
    <row r="85" s="5" customFormat="1" ht="36.96" customHeight="1">
      <c r="A85" s="5"/>
      <c r="B85" s="63"/>
      <c r="C85" s="64" t="s">
        <v>14</v>
      </c>
      <c r="D85" s="65"/>
      <c r="E85" s="65"/>
      <c r="F85" s="65"/>
      <c r="G85" s="65"/>
      <c r="H85" s="65"/>
      <c r="I85" s="65"/>
      <c r="J85" s="65"/>
      <c r="K85" s="65"/>
      <c r="L85" s="66" t="str">
        <f>K6</f>
        <v>Novostavba rodinného domu v Nýrsku</v>
      </c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7"/>
      <c r="BE85" s="5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5"/>
      <c r="BE86" s="29"/>
    </row>
    <row r="87" s="2" customFormat="1" ht="12" customHeight="1">
      <c r="A87" s="29"/>
      <c r="B87" s="30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68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69" t="str">
        <f>IF(AN8= "","",AN8)</f>
        <v>22. 6. 2023</v>
      </c>
      <c r="AN87" s="69"/>
      <c r="AO87" s="31"/>
      <c r="AP87" s="31"/>
      <c r="AQ87" s="31"/>
      <c r="AR87" s="35"/>
      <c r="B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5"/>
      <c r="BE88" s="29"/>
    </row>
    <row r="89" s="2" customFormat="1" ht="15.15" customHeight="1">
      <c r="A89" s="29"/>
      <c r="B89" s="30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61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26</v>
      </c>
      <c r="AJ89" s="31"/>
      <c r="AK89" s="31"/>
      <c r="AL89" s="31"/>
      <c r="AM89" s="70" t="str">
        <f>IF(E17="","",E17)</f>
        <v xml:space="preserve"> </v>
      </c>
      <c r="AN89" s="61"/>
      <c r="AO89" s="61"/>
      <c r="AP89" s="61"/>
      <c r="AQ89" s="31"/>
      <c r="AR89" s="35"/>
      <c r="AS89" s="71" t="s">
        <v>50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29"/>
    </row>
    <row r="90" s="2" customFormat="1" ht="15.15" customHeight="1">
      <c r="A90" s="29"/>
      <c r="B90" s="30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61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70" t="str">
        <f>IF(E20="","",E20)</f>
        <v xml:space="preserve"> </v>
      </c>
      <c r="AN90" s="61"/>
      <c r="AO90" s="61"/>
      <c r="AP90" s="61"/>
      <c r="AQ90" s="31"/>
      <c r="AR90" s="35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29"/>
    </row>
    <row r="91" s="2" customFormat="1" ht="10.8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5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29"/>
    </row>
    <row r="92" s="2" customFormat="1" ht="29.28" customHeight="1">
      <c r="A92" s="29"/>
      <c r="B92" s="30"/>
      <c r="C92" s="83" t="s">
        <v>51</v>
      </c>
      <c r="D92" s="84"/>
      <c r="E92" s="84"/>
      <c r="F92" s="84"/>
      <c r="G92" s="84"/>
      <c r="H92" s="85"/>
      <c r="I92" s="86" t="s">
        <v>52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53</v>
      </c>
      <c r="AH92" s="84"/>
      <c r="AI92" s="84"/>
      <c r="AJ92" s="84"/>
      <c r="AK92" s="84"/>
      <c r="AL92" s="84"/>
      <c r="AM92" s="84"/>
      <c r="AN92" s="86" t="s">
        <v>54</v>
      </c>
      <c r="AO92" s="84"/>
      <c r="AP92" s="88"/>
      <c r="AQ92" s="89" t="s">
        <v>55</v>
      </c>
      <c r="AR92" s="35"/>
      <c r="AS92" s="90" t="s">
        <v>56</v>
      </c>
      <c r="AT92" s="91" t="s">
        <v>57</v>
      </c>
      <c r="AU92" s="91" t="s">
        <v>58</v>
      </c>
      <c r="AV92" s="91" t="s">
        <v>59</v>
      </c>
      <c r="AW92" s="91" t="s">
        <v>60</v>
      </c>
      <c r="AX92" s="91" t="s">
        <v>61</v>
      </c>
      <c r="AY92" s="91" t="s">
        <v>62</v>
      </c>
      <c r="AZ92" s="91" t="s">
        <v>63</v>
      </c>
      <c r="BA92" s="91" t="s">
        <v>64</v>
      </c>
      <c r="BB92" s="91" t="s">
        <v>65</v>
      </c>
      <c r="BC92" s="91" t="s">
        <v>66</v>
      </c>
      <c r="BD92" s="92" t="s">
        <v>67</v>
      </c>
      <c r="BE92" s="29"/>
    </row>
    <row r="93" s="2" customFormat="1" ht="10.8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5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29"/>
    </row>
    <row r="94" s="6" customFormat="1" ht="32.4" customHeight="1">
      <c r="A94" s="6"/>
      <c r="B94" s="96"/>
      <c r="C94" s="97" t="s">
        <v>68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ROUND(AG95,2)</f>
        <v>450533.06</v>
      </c>
      <c r="AH94" s="99"/>
      <c r="AI94" s="99"/>
      <c r="AJ94" s="99"/>
      <c r="AK94" s="99"/>
      <c r="AL94" s="99"/>
      <c r="AM94" s="99"/>
      <c r="AN94" s="100">
        <f>SUM(AG94,AT94)</f>
        <v>545145</v>
      </c>
      <c r="AO94" s="100"/>
      <c r="AP94" s="100"/>
      <c r="AQ94" s="101" t="s">
        <v>1</v>
      </c>
      <c r="AR94" s="102"/>
      <c r="AS94" s="103">
        <f>ROUND(AS95,2)</f>
        <v>0</v>
      </c>
      <c r="AT94" s="104">
        <f>ROUND(SUM(AV94:AW94),2)</f>
        <v>94611.940000000002</v>
      </c>
      <c r="AU94" s="105">
        <f>ROUND(AU95,5)</f>
        <v>138.89769999999999</v>
      </c>
      <c r="AV94" s="104">
        <f>ROUND(AZ94*L29,2)</f>
        <v>94611.940000000002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ROUND(AZ95,2)</f>
        <v>450533.06</v>
      </c>
      <c r="BA94" s="104">
        <f>ROUND(BA95,2)</f>
        <v>0</v>
      </c>
      <c r="BB94" s="104">
        <f>ROUND(BB95,2)</f>
        <v>0</v>
      </c>
      <c r="BC94" s="104">
        <f>ROUND(BC95,2)</f>
        <v>0</v>
      </c>
      <c r="BD94" s="106">
        <f>ROUND(BD95,2)</f>
        <v>0</v>
      </c>
      <c r="BE94" s="6"/>
      <c r="BS94" s="107" t="s">
        <v>69</v>
      </c>
      <c r="BT94" s="107" t="s">
        <v>70</v>
      </c>
      <c r="BV94" s="107" t="s">
        <v>71</v>
      </c>
      <c r="BW94" s="107" t="s">
        <v>5</v>
      </c>
      <c r="BX94" s="107" t="s">
        <v>72</v>
      </c>
      <c r="CL94" s="107" t="s">
        <v>1</v>
      </c>
    </row>
    <row r="95" s="7" customFormat="1" ht="16.5" customHeight="1">
      <c r="A95" s="108" t="s">
        <v>73</v>
      </c>
      <c r="B95" s="109"/>
      <c r="C95" s="110"/>
      <c r="D95" s="111" t="s">
        <v>13</v>
      </c>
      <c r="E95" s="111"/>
      <c r="F95" s="111"/>
      <c r="G95" s="111"/>
      <c r="H95" s="111"/>
      <c r="I95" s="112"/>
      <c r="J95" s="111" t="s">
        <v>15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'0007 - Novostavba rodinné...'!J28</f>
        <v>450533.06</v>
      </c>
      <c r="AH95" s="112"/>
      <c r="AI95" s="112"/>
      <c r="AJ95" s="112"/>
      <c r="AK95" s="112"/>
      <c r="AL95" s="112"/>
      <c r="AM95" s="112"/>
      <c r="AN95" s="113">
        <f>SUM(AG95,AT95)</f>
        <v>545145</v>
      </c>
      <c r="AO95" s="112"/>
      <c r="AP95" s="112"/>
      <c r="AQ95" s="114" t="s">
        <v>74</v>
      </c>
      <c r="AR95" s="115"/>
      <c r="AS95" s="116">
        <v>0</v>
      </c>
      <c r="AT95" s="117">
        <f>ROUND(SUM(AV95:AW95),2)</f>
        <v>94611.940000000002</v>
      </c>
      <c r="AU95" s="118">
        <f>'0007 - Novostavba rodinné...'!P116</f>
        <v>138.89769999999999</v>
      </c>
      <c r="AV95" s="117">
        <f>'0007 - Novostavba rodinné...'!J31</f>
        <v>94611.940000000002</v>
      </c>
      <c r="AW95" s="117">
        <f>'0007 - Novostavba rodinné...'!J32</f>
        <v>0</v>
      </c>
      <c r="AX95" s="117">
        <f>'0007 - Novostavba rodinné...'!J33</f>
        <v>0</v>
      </c>
      <c r="AY95" s="117">
        <f>'0007 - Novostavba rodinné...'!J34</f>
        <v>0</v>
      </c>
      <c r="AZ95" s="117">
        <f>'0007 - Novostavba rodinné...'!F31</f>
        <v>450533.06</v>
      </c>
      <c r="BA95" s="117">
        <f>'0007 - Novostavba rodinné...'!F32</f>
        <v>0</v>
      </c>
      <c r="BB95" s="117">
        <f>'0007 - Novostavba rodinné...'!F33</f>
        <v>0</v>
      </c>
      <c r="BC95" s="117">
        <f>'0007 - Novostavba rodinné...'!F34</f>
        <v>0</v>
      </c>
      <c r="BD95" s="119">
        <f>'0007 - Novostavba rodinné...'!F35</f>
        <v>0</v>
      </c>
      <c r="BE95" s="7"/>
      <c r="BT95" s="120" t="s">
        <v>75</v>
      </c>
      <c r="BU95" s="120" t="s">
        <v>76</v>
      </c>
      <c r="BV95" s="120" t="s">
        <v>71</v>
      </c>
      <c r="BW95" s="120" t="s">
        <v>5</v>
      </c>
      <c r="BX95" s="120" t="s">
        <v>72</v>
      </c>
      <c r="CL95" s="120" t="s">
        <v>1</v>
      </c>
    </row>
    <row r="96" s="2" customFormat="1" ht="30" customHeight="1">
      <c r="A96" s="29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5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="2" customFormat="1" ht="6.96" customHeight="1">
      <c r="A97" s="29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sheet="1" formatColumns="0" formatRows="0" objects="1" scenarios="1" spinCount="100000" saltValue="fUXHv5J6sTFsbP6dybme7ehS/PrswHN5O9YouhDbFZv4ieEdVstaQFPEm2HSjD/xTIr7M5INR0gRK3aqL6knig==" hashValue="G7BvhDNgMjkhGPeH8lKUBK2+RxlsDbm//w2kJwy8slW/JjNuHk/7bbw/eCEeZP25Bl59vJVOYMl/NX5h0CJy2A==" algorithmName="SHA-512" password="CC35"/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07 - Novostavba rodinn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9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7"/>
      <c r="AT3" s="14" t="s">
        <v>77</v>
      </c>
    </row>
    <row r="4" s="1" customFormat="1" ht="24.96" customHeight="1">
      <c r="B4" s="17"/>
      <c r="D4" s="123" t="s">
        <v>78</v>
      </c>
      <c r="L4" s="17"/>
      <c r="M4" s="124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29"/>
      <c r="B6" s="35"/>
      <c r="C6" s="29"/>
      <c r="D6" s="125" t="s">
        <v>14</v>
      </c>
      <c r="E6" s="29"/>
      <c r="F6" s="29"/>
      <c r="G6" s="29"/>
      <c r="H6" s="29"/>
      <c r="I6" s="29"/>
      <c r="J6" s="29"/>
      <c r="K6" s="29"/>
      <c r="L6" s="53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="2" customFormat="1" ht="16.5" customHeight="1">
      <c r="A7" s="29"/>
      <c r="B7" s="35"/>
      <c r="C7" s="29"/>
      <c r="D7" s="29"/>
      <c r="E7" s="126" t="s">
        <v>15</v>
      </c>
      <c r="F7" s="29"/>
      <c r="G7" s="29"/>
      <c r="H7" s="29"/>
      <c r="I7" s="29"/>
      <c r="J7" s="29"/>
      <c r="K7" s="29"/>
      <c r="L7" s="53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="2" customFormat="1">
      <c r="A8" s="29"/>
      <c r="B8" s="35"/>
      <c r="C8" s="29"/>
      <c r="D8" s="29"/>
      <c r="E8" s="29"/>
      <c r="F8" s="29"/>
      <c r="G8" s="29"/>
      <c r="H8" s="29"/>
      <c r="I8" s="29"/>
      <c r="J8" s="29"/>
      <c r="K8" s="29"/>
      <c r="L8" s="53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="2" customFormat="1" ht="12" customHeight="1">
      <c r="A9" s="29"/>
      <c r="B9" s="35"/>
      <c r="C9" s="29"/>
      <c r="D9" s="125" t="s">
        <v>16</v>
      </c>
      <c r="E9" s="29"/>
      <c r="F9" s="127" t="s">
        <v>1</v>
      </c>
      <c r="G9" s="29"/>
      <c r="H9" s="29"/>
      <c r="I9" s="125" t="s">
        <v>17</v>
      </c>
      <c r="J9" s="127" t="s">
        <v>1</v>
      </c>
      <c r="K9" s="29"/>
      <c r="L9" s="53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="2" customFormat="1" ht="12" customHeight="1">
      <c r="A10" s="29"/>
      <c r="B10" s="35"/>
      <c r="C10" s="29"/>
      <c r="D10" s="125" t="s">
        <v>18</v>
      </c>
      <c r="E10" s="29"/>
      <c r="F10" s="127" t="s">
        <v>19</v>
      </c>
      <c r="G10" s="29"/>
      <c r="H10" s="29"/>
      <c r="I10" s="125" t="s">
        <v>20</v>
      </c>
      <c r="J10" s="128" t="str">
        <f>'Rekapitulace stavby'!AN8</f>
        <v>22. 6. 2023</v>
      </c>
      <c r="K10" s="29"/>
      <c r="L10" s="53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="2" customFormat="1" ht="10.8" customHeight="1">
      <c r="A11" s="29"/>
      <c r="B11" s="35"/>
      <c r="C11" s="29"/>
      <c r="D11" s="29"/>
      <c r="E11" s="29"/>
      <c r="F11" s="29"/>
      <c r="G11" s="29"/>
      <c r="H11" s="29"/>
      <c r="I11" s="29"/>
      <c r="J11" s="29"/>
      <c r="K11" s="29"/>
      <c r="L11" s="53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="2" customFormat="1" ht="12" customHeight="1">
      <c r="A12" s="29"/>
      <c r="B12" s="35"/>
      <c r="C12" s="29"/>
      <c r="D12" s="125" t="s">
        <v>22</v>
      </c>
      <c r="E12" s="29"/>
      <c r="F12" s="29"/>
      <c r="G12" s="29"/>
      <c r="H12" s="29"/>
      <c r="I12" s="125" t="s">
        <v>23</v>
      </c>
      <c r="J12" s="127" t="str">
        <f>IF('Rekapitulace stavby'!AN10="","",'Rekapitulace stavby'!AN10)</f>
        <v/>
      </c>
      <c r="K12" s="29"/>
      <c r="L12" s="53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="2" customFormat="1" ht="18" customHeight="1">
      <c r="A13" s="29"/>
      <c r="B13" s="35"/>
      <c r="C13" s="29"/>
      <c r="D13" s="29"/>
      <c r="E13" s="127" t="str">
        <f>IF('Rekapitulace stavby'!E11="","",'Rekapitulace stavby'!E11)</f>
        <v xml:space="preserve"> </v>
      </c>
      <c r="F13" s="29"/>
      <c r="G13" s="29"/>
      <c r="H13" s="29"/>
      <c r="I13" s="125" t="s">
        <v>24</v>
      </c>
      <c r="J13" s="127" t="str">
        <f>IF('Rekapitulace stavby'!AN11="","",'Rekapitulace stavby'!AN11)</f>
        <v/>
      </c>
      <c r="K13" s="29"/>
      <c r="L13" s="53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="2" customFormat="1" ht="6.96" customHeight="1">
      <c r="A14" s="29"/>
      <c r="B14" s="35"/>
      <c r="C14" s="29"/>
      <c r="D14" s="29"/>
      <c r="E14" s="29"/>
      <c r="F14" s="29"/>
      <c r="G14" s="29"/>
      <c r="H14" s="29"/>
      <c r="I14" s="29"/>
      <c r="J14" s="29"/>
      <c r="K14" s="29"/>
      <c r="L14" s="53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="2" customFormat="1" ht="12" customHeight="1">
      <c r="A15" s="29"/>
      <c r="B15" s="35"/>
      <c r="C15" s="29"/>
      <c r="D15" s="125" t="s">
        <v>25</v>
      </c>
      <c r="E15" s="29"/>
      <c r="F15" s="29"/>
      <c r="G15" s="29"/>
      <c r="H15" s="29"/>
      <c r="I15" s="125" t="s">
        <v>23</v>
      </c>
      <c r="J15" s="127" t="str">
        <f>'Rekapitulace stavby'!AN13</f>
        <v/>
      </c>
      <c r="K15" s="29"/>
      <c r="L15" s="53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="2" customFormat="1" ht="18" customHeight="1">
      <c r="A16" s="29"/>
      <c r="B16" s="35"/>
      <c r="C16" s="29"/>
      <c r="D16" s="29"/>
      <c r="E16" s="127" t="str">
        <f>'Rekapitulace stavby'!E14</f>
        <v xml:space="preserve"> </v>
      </c>
      <c r="F16" s="127"/>
      <c r="G16" s="127"/>
      <c r="H16" s="127"/>
      <c r="I16" s="125" t="s">
        <v>24</v>
      </c>
      <c r="J16" s="127" t="str">
        <f>'Rekapitulace stavby'!AN14</f>
        <v/>
      </c>
      <c r="K16" s="29"/>
      <c r="L16" s="53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="2" customFormat="1" ht="6.96" customHeight="1">
      <c r="A17" s="29"/>
      <c r="B17" s="35"/>
      <c r="C17" s="29"/>
      <c r="D17" s="29"/>
      <c r="E17" s="29"/>
      <c r="F17" s="29"/>
      <c r="G17" s="29"/>
      <c r="H17" s="29"/>
      <c r="I17" s="29"/>
      <c r="J17" s="29"/>
      <c r="K17" s="29"/>
      <c r="L17" s="5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="2" customFormat="1" ht="12" customHeight="1">
      <c r="A18" s="29"/>
      <c r="B18" s="35"/>
      <c r="C18" s="29"/>
      <c r="D18" s="125" t="s">
        <v>26</v>
      </c>
      <c r="E18" s="29"/>
      <c r="F18" s="29"/>
      <c r="G18" s="29"/>
      <c r="H18" s="29"/>
      <c r="I18" s="125" t="s">
        <v>23</v>
      </c>
      <c r="J18" s="127" t="str">
        <f>IF('Rekapitulace stavby'!AN16="","",'Rekapitulace stavby'!AN16)</f>
        <v/>
      </c>
      <c r="K18" s="29"/>
      <c r="L18" s="53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="2" customFormat="1" ht="18" customHeight="1">
      <c r="A19" s="29"/>
      <c r="B19" s="35"/>
      <c r="C19" s="29"/>
      <c r="D19" s="29"/>
      <c r="E19" s="127" t="str">
        <f>IF('Rekapitulace stavby'!E17="","",'Rekapitulace stavby'!E17)</f>
        <v xml:space="preserve"> </v>
      </c>
      <c r="F19" s="29"/>
      <c r="G19" s="29"/>
      <c r="H19" s="29"/>
      <c r="I19" s="125" t="s">
        <v>24</v>
      </c>
      <c r="J19" s="127" t="str">
        <f>IF('Rekapitulace stavby'!AN17="","",'Rekapitulace stavby'!AN17)</f>
        <v/>
      </c>
      <c r="K19" s="29"/>
      <c r="L19" s="53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="2" customFormat="1" ht="6.96" customHeight="1">
      <c r="A20" s="29"/>
      <c r="B20" s="35"/>
      <c r="C20" s="29"/>
      <c r="D20" s="29"/>
      <c r="E20" s="29"/>
      <c r="F20" s="29"/>
      <c r="G20" s="29"/>
      <c r="H20" s="29"/>
      <c r="I20" s="29"/>
      <c r="J20" s="29"/>
      <c r="K20" s="29"/>
      <c r="L20" s="53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="2" customFormat="1" ht="12" customHeight="1">
      <c r="A21" s="29"/>
      <c r="B21" s="35"/>
      <c r="C21" s="29"/>
      <c r="D21" s="125" t="s">
        <v>28</v>
      </c>
      <c r="E21" s="29"/>
      <c r="F21" s="29"/>
      <c r="G21" s="29"/>
      <c r="H21" s="29"/>
      <c r="I21" s="125" t="s">
        <v>23</v>
      </c>
      <c r="J21" s="127" t="str">
        <f>IF('Rekapitulace stavby'!AN19="","",'Rekapitulace stavby'!AN19)</f>
        <v/>
      </c>
      <c r="K21" s="29"/>
      <c r="L21" s="53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="2" customFormat="1" ht="18" customHeight="1">
      <c r="A22" s="29"/>
      <c r="B22" s="35"/>
      <c r="C22" s="29"/>
      <c r="D22" s="29"/>
      <c r="E22" s="127" t="str">
        <f>IF('Rekapitulace stavby'!E20="","",'Rekapitulace stavby'!E20)</f>
        <v xml:space="preserve"> </v>
      </c>
      <c r="F22" s="29"/>
      <c r="G22" s="29"/>
      <c r="H22" s="29"/>
      <c r="I22" s="125" t="s">
        <v>24</v>
      </c>
      <c r="J22" s="127" t="str">
        <f>IF('Rekapitulace stavby'!AN20="","",'Rekapitulace stavby'!AN20)</f>
        <v/>
      </c>
      <c r="K22" s="29"/>
      <c r="L22" s="53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="2" customFormat="1" ht="6.96" customHeight="1">
      <c r="A23" s="29"/>
      <c r="B23" s="35"/>
      <c r="C23" s="29"/>
      <c r="D23" s="29"/>
      <c r="E23" s="29"/>
      <c r="F23" s="29"/>
      <c r="G23" s="29"/>
      <c r="H23" s="29"/>
      <c r="I23" s="29"/>
      <c r="J23" s="29"/>
      <c r="K23" s="29"/>
      <c r="L23" s="53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="2" customFormat="1" ht="12" customHeight="1">
      <c r="A24" s="29"/>
      <c r="B24" s="35"/>
      <c r="C24" s="29"/>
      <c r="D24" s="125" t="s">
        <v>29</v>
      </c>
      <c r="E24" s="29"/>
      <c r="F24" s="29"/>
      <c r="G24" s="29"/>
      <c r="H24" s="29"/>
      <c r="I24" s="29"/>
      <c r="J24" s="29"/>
      <c r="K24" s="29"/>
      <c r="L24" s="5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="8" customFormat="1" ht="16.5" customHeight="1">
      <c r="A25" s="129"/>
      <c r="B25" s="130"/>
      <c r="C25" s="129"/>
      <c r="D25" s="129"/>
      <c r="E25" s="131" t="s">
        <v>1</v>
      </c>
      <c r="F25" s="131"/>
      <c r="G25" s="131"/>
      <c r="H25" s="131"/>
      <c r="I25" s="129"/>
      <c r="J25" s="129"/>
      <c r="K25" s="129"/>
      <c r="L25" s="13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="2" customFormat="1" ht="6.96" customHeight="1">
      <c r="A26" s="29"/>
      <c r="B26" s="35"/>
      <c r="C26" s="29"/>
      <c r="D26" s="29"/>
      <c r="E26" s="29"/>
      <c r="F26" s="29"/>
      <c r="G26" s="29"/>
      <c r="H26" s="29"/>
      <c r="I26" s="29"/>
      <c r="J26" s="29"/>
      <c r="K26" s="29"/>
      <c r="L26" s="5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="2" customFormat="1" ht="6.96" customHeight="1">
      <c r="A27" s="29"/>
      <c r="B27" s="35"/>
      <c r="C27" s="29"/>
      <c r="D27" s="133"/>
      <c r="E27" s="133"/>
      <c r="F27" s="133"/>
      <c r="G27" s="133"/>
      <c r="H27" s="133"/>
      <c r="I27" s="133"/>
      <c r="J27" s="133"/>
      <c r="K27" s="133"/>
      <c r="L27" s="53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="2" customFormat="1" ht="25.44" customHeight="1">
      <c r="A28" s="29"/>
      <c r="B28" s="35"/>
      <c r="C28" s="29"/>
      <c r="D28" s="134" t="s">
        <v>30</v>
      </c>
      <c r="E28" s="29"/>
      <c r="F28" s="29"/>
      <c r="G28" s="29"/>
      <c r="H28" s="29"/>
      <c r="I28" s="29"/>
      <c r="J28" s="135">
        <f>ROUND(J116, 2)</f>
        <v>450533.06</v>
      </c>
      <c r="K28" s="29"/>
      <c r="L28" s="53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="2" customFormat="1" ht="6.96" customHeight="1">
      <c r="A29" s="29"/>
      <c r="B29" s="35"/>
      <c r="C29" s="29"/>
      <c r="D29" s="133"/>
      <c r="E29" s="133"/>
      <c r="F29" s="133"/>
      <c r="G29" s="133"/>
      <c r="H29" s="133"/>
      <c r="I29" s="133"/>
      <c r="J29" s="133"/>
      <c r="K29" s="133"/>
      <c r="L29" s="5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="2" customFormat="1" ht="14.4" customHeight="1">
      <c r="A30" s="29"/>
      <c r="B30" s="35"/>
      <c r="C30" s="29"/>
      <c r="D30" s="29"/>
      <c r="E30" s="29"/>
      <c r="F30" s="136" t="s">
        <v>32</v>
      </c>
      <c r="G30" s="29"/>
      <c r="H30" s="29"/>
      <c r="I30" s="136" t="s">
        <v>31</v>
      </c>
      <c r="J30" s="136" t="s">
        <v>33</v>
      </c>
      <c r="K30" s="29"/>
      <c r="L30" s="53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="2" customFormat="1" ht="14.4" customHeight="1">
      <c r="A31" s="29"/>
      <c r="B31" s="35"/>
      <c r="C31" s="29"/>
      <c r="D31" s="137" t="s">
        <v>34</v>
      </c>
      <c r="E31" s="125" t="s">
        <v>35</v>
      </c>
      <c r="F31" s="138">
        <f>ROUND((SUM(BE116:BE154)),  2)</f>
        <v>450533.06</v>
      </c>
      <c r="G31" s="29"/>
      <c r="H31" s="29"/>
      <c r="I31" s="139">
        <v>0.20999999999999999</v>
      </c>
      <c r="J31" s="138">
        <f>ROUND(((SUM(BE116:BE154))*I31),  2)</f>
        <v>94611.940000000002</v>
      </c>
      <c r="K31" s="29"/>
      <c r="L31" s="53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="2" customFormat="1" ht="14.4" customHeight="1">
      <c r="A32" s="29"/>
      <c r="B32" s="35"/>
      <c r="C32" s="29"/>
      <c r="D32" s="29"/>
      <c r="E32" s="125" t="s">
        <v>36</v>
      </c>
      <c r="F32" s="138">
        <f>ROUND((SUM(BF116:BF154)),  2)</f>
        <v>0</v>
      </c>
      <c r="G32" s="29"/>
      <c r="H32" s="29"/>
      <c r="I32" s="139">
        <v>0.14999999999999999</v>
      </c>
      <c r="J32" s="138">
        <f>ROUND(((SUM(BF116:BF154))*I32),  2)</f>
        <v>0</v>
      </c>
      <c r="K32" s="29"/>
      <c r="L32" s="5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hidden="1" s="2" customFormat="1" ht="14.4" customHeight="1">
      <c r="A33" s="29"/>
      <c r="B33" s="35"/>
      <c r="C33" s="29"/>
      <c r="D33" s="29"/>
      <c r="E33" s="125" t="s">
        <v>37</v>
      </c>
      <c r="F33" s="138">
        <f>ROUND((SUM(BG116:BG154)),  2)</f>
        <v>0</v>
      </c>
      <c r="G33" s="29"/>
      <c r="H33" s="29"/>
      <c r="I33" s="139">
        <v>0.20999999999999999</v>
      </c>
      <c r="J33" s="138">
        <f>0</f>
        <v>0</v>
      </c>
      <c r="K33" s="29"/>
      <c r="L33" s="53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hidden="1" s="2" customFormat="1" ht="14.4" customHeight="1">
      <c r="A34" s="29"/>
      <c r="B34" s="35"/>
      <c r="C34" s="29"/>
      <c r="D34" s="29"/>
      <c r="E34" s="125" t="s">
        <v>38</v>
      </c>
      <c r="F34" s="138">
        <f>ROUND((SUM(BH116:BH154)),  2)</f>
        <v>0</v>
      </c>
      <c r="G34" s="29"/>
      <c r="H34" s="29"/>
      <c r="I34" s="139">
        <v>0.14999999999999999</v>
      </c>
      <c r="J34" s="138">
        <f>0</f>
        <v>0</v>
      </c>
      <c r="K34" s="29"/>
      <c r="L34" s="53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hidden="1" s="2" customFormat="1" ht="14.4" customHeight="1">
      <c r="A35" s="29"/>
      <c r="B35" s="35"/>
      <c r="C35" s="29"/>
      <c r="D35" s="29"/>
      <c r="E35" s="125" t="s">
        <v>39</v>
      </c>
      <c r="F35" s="138">
        <f>ROUND((SUM(BI116:BI154)),  2)</f>
        <v>0</v>
      </c>
      <c r="G35" s="29"/>
      <c r="H35" s="29"/>
      <c r="I35" s="139">
        <v>0</v>
      </c>
      <c r="J35" s="138">
        <f>0</f>
        <v>0</v>
      </c>
      <c r="K35" s="29"/>
      <c r="L35" s="53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="2" customFormat="1" ht="6.96" customHeight="1">
      <c r="A36" s="29"/>
      <c r="B36" s="35"/>
      <c r="C36" s="29"/>
      <c r="D36" s="29"/>
      <c r="E36" s="29"/>
      <c r="F36" s="29"/>
      <c r="G36" s="29"/>
      <c r="H36" s="29"/>
      <c r="I36" s="29"/>
      <c r="J36" s="29"/>
      <c r="K36" s="29"/>
      <c r="L36" s="53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="2" customFormat="1" ht="25.44" customHeight="1">
      <c r="A37" s="29"/>
      <c r="B37" s="35"/>
      <c r="C37" s="140"/>
      <c r="D37" s="141" t="s">
        <v>40</v>
      </c>
      <c r="E37" s="142"/>
      <c r="F37" s="142"/>
      <c r="G37" s="143" t="s">
        <v>41</v>
      </c>
      <c r="H37" s="144" t="s">
        <v>42</v>
      </c>
      <c r="I37" s="142"/>
      <c r="J37" s="145">
        <f>SUM(J28:J35)</f>
        <v>545145</v>
      </c>
      <c r="K37" s="146"/>
      <c r="L37" s="5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="2" customFormat="1" ht="14.4" customHeight="1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53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3"/>
      <c r="D50" s="147" t="s">
        <v>43</v>
      </c>
      <c r="E50" s="148"/>
      <c r="F50" s="148"/>
      <c r="G50" s="147" t="s">
        <v>44</v>
      </c>
      <c r="H50" s="148"/>
      <c r="I50" s="148"/>
      <c r="J50" s="148"/>
      <c r="K50" s="148"/>
      <c r="L50" s="5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29"/>
      <c r="B61" s="35"/>
      <c r="C61" s="29"/>
      <c r="D61" s="149" t="s">
        <v>45</v>
      </c>
      <c r="E61" s="150"/>
      <c r="F61" s="151" t="s">
        <v>46</v>
      </c>
      <c r="G61" s="149" t="s">
        <v>45</v>
      </c>
      <c r="H61" s="150"/>
      <c r="I61" s="150"/>
      <c r="J61" s="152" t="s">
        <v>46</v>
      </c>
      <c r="K61" s="150"/>
      <c r="L61" s="53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29"/>
      <c r="B65" s="35"/>
      <c r="C65" s="29"/>
      <c r="D65" s="147" t="s">
        <v>47</v>
      </c>
      <c r="E65" s="153"/>
      <c r="F65" s="153"/>
      <c r="G65" s="147" t="s">
        <v>48</v>
      </c>
      <c r="H65" s="153"/>
      <c r="I65" s="153"/>
      <c r="J65" s="153"/>
      <c r="K65" s="153"/>
      <c r="L65" s="53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29"/>
      <c r="B76" s="35"/>
      <c r="C76" s="29"/>
      <c r="D76" s="149" t="s">
        <v>45</v>
      </c>
      <c r="E76" s="150"/>
      <c r="F76" s="151" t="s">
        <v>46</v>
      </c>
      <c r="G76" s="149" t="s">
        <v>45</v>
      </c>
      <c r="H76" s="150"/>
      <c r="I76" s="150"/>
      <c r="J76" s="152" t="s">
        <v>46</v>
      </c>
      <c r="K76" s="150"/>
      <c r="L76" s="53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="2" customFormat="1" ht="14.4" customHeight="1">
      <c r="A77" s="29"/>
      <c r="B77" s="154"/>
      <c r="C77" s="155"/>
      <c r="D77" s="155"/>
      <c r="E77" s="155"/>
      <c r="F77" s="155"/>
      <c r="G77" s="155"/>
      <c r="H77" s="155"/>
      <c r="I77" s="155"/>
      <c r="J77" s="155"/>
      <c r="K77" s="155"/>
      <c r="L77" s="53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="2" customFormat="1" ht="6.96" customHeight="1">
      <c r="A81" s="29"/>
      <c r="B81" s="156"/>
      <c r="C81" s="157"/>
      <c r="D81" s="157"/>
      <c r="E81" s="157"/>
      <c r="F81" s="157"/>
      <c r="G81" s="157"/>
      <c r="H81" s="157"/>
      <c r="I81" s="157"/>
      <c r="J81" s="157"/>
      <c r="K81" s="157"/>
      <c r="L81" s="53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="2" customFormat="1" ht="24.96" customHeight="1">
      <c r="A82" s="29"/>
      <c r="B82" s="30"/>
      <c r="C82" s="20" t="s">
        <v>79</v>
      </c>
      <c r="D82" s="31"/>
      <c r="E82" s="31"/>
      <c r="F82" s="31"/>
      <c r="G82" s="31"/>
      <c r="H82" s="31"/>
      <c r="I82" s="31"/>
      <c r="J82" s="31"/>
      <c r="K82" s="31"/>
      <c r="L82" s="53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="2" customFormat="1" ht="6.96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53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="2" customFormat="1" ht="12" customHeight="1">
      <c r="A84" s="29"/>
      <c r="B84" s="30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53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="2" customFormat="1" ht="16.5" customHeight="1">
      <c r="A85" s="29"/>
      <c r="B85" s="30"/>
      <c r="C85" s="31"/>
      <c r="D85" s="31"/>
      <c r="E85" s="66" t="str">
        <f>E7</f>
        <v>Novostavba rodinného domu v Nýrsku</v>
      </c>
      <c r="F85" s="31"/>
      <c r="G85" s="31"/>
      <c r="H85" s="31"/>
      <c r="I85" s="31"/>
      <c r="J85" s="31"/>
      <c r="K85" s="31"/>
      <c r="L85" s="53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="2" customFormat="1" ht="6.96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53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="2" customFormat="1" ht="12" customHeight="1">
      <c r="A87" s="29"/>
      <c r="B87" s="30"/>
      <c r="C87" s="26" t="s">
        <v>18</v>
      </c>
      <c r="D87" s="31"/>
      <c r="E87" s="31"/>
      <c r="F87" s="23" t="str">
        <f>F10</f>
        <v xml:space="preserve"> </v>
      </c>
      <c r="G87" s="31"/>
      <c r="H87" s="31"/>
      <c r="I87" s="26" t="s">
        <v>20</v>
      </c>
      <c r="J87" s="69" t="str">
        <f>IF(J10="","",J10)</f>
        <v>22. 6. 2023</v>
      </c>
      <c r="K87" s="31"/>
      <c r="L87" s="53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="2" customFormat="1" ht="6.96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53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="2" customFormat="1" ht="15.15" customHeight="1">
      <c r="A89" s="29"/>
      <c r="B89" s="30"/>
      <c r="C89" s="26" t="s">
        <v>22</v>
      </c>
      <c r="D89" s="31"/>
      <c r="E89" s="31"/>
      <c r="F89" s="23" t="str">
        <f>E13</f>
        <v xml:space="preserve"> </v>
      </c>
      <c r="G89" s="31"/>
      <c r="H89" s="31"/>
      <c r="I89" s="26" t="s">
        <v>26</v>
      </c>
      <c r="J89" s="27" t="str">
        <f>E19</f>
        <v xml:space="preserve"> </v>
      </c>
      <c r="K89" s="31"/>
      <c r="L89" s="53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="2" customFormat="1" ht="15.15" customHeight="1">
      <c r="A90" s="29"/>
      <c r="B90" s="30"/>
      <c r="C90" s="26" t="s">
        <v>25</v>
      </c>
      <c r="D90" s="31"/>
      <c r="E90" s="31"/>
      <c r="F90" s="23" t="str">
        <f>IF(E16="","",E16)</f>
        <v xml:space="preserve"> </v>
      </c>
      <c r="G90" s="31"/>
      <c r="H90" s="31"/>
      <c r="I90" s="26" t="s">
        <v>28</v>
      </c>
      <c r="J90" s="27" t="str">
        <f>E22</f>
        <v xml:space="preserve"> </v>
      </c>
      <c r="K90" s="31"/>
      <c r="L90" s="53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="2" customFormat="1" ht="10.32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53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="2" customFormat="1" ht="29.28" customHeight="1">
      <c r="A92" s="29"/>
      <c r="B92" s="30"/>
      <c r="C92" s="158" t="s">
        <v>80</v>
      </c>
      <c r="D92" s="159"/>
      <c r="E92" s="159"/>
      <c r="F92" s="159"/>
      <c r="G92" s="159"/>
      <c r="H92" s="159"/>
      <c r="I92" s="159"/>
      <c r="J92" s="160" t="s">
        <v>81</v>
      </c>
      <c r="K92" s="159"/>
      <c r="L92" s="53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="2" customFormat="1" ht="10.32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53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="2" customFormat="1" ht="22.8" customHeight="1">
      <c r="A94" s="29"/>
      <c r="B94" s="30"/>
      <c r="C94" s="161" t="s">
        <v>82</v>
      </c>
      <c r="D94" s="31"/>
      <c r="E94" s="31"/>
      <c r="F94" s="31"/>
      <c r="G94" s="31"/>
      <c r="H94" s="31"/>
      <c r="I94" s="31"/>
      <c r="J94" s="100">
        <f>J116</f>
        <v>450533.06</v>
      </c>
      <c r="K94" s="31"/>
      <c r="L94" s="53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83</v>
      </c>
    </row>
    <row r="95" s="9" customFormat="1" ht="24.96" customHeight="1">
      <c r="A95" s="9"/>
      <c r="B95" s="162"/>
      <c r="C95" s="163"/>
      <c r="D95" s="164" t="s">
        <v>84</v>
      </c>
      <c r="E95" s="165"/>
      <c r="F95" s="165"/>
      <c r="G95" s="165"/>
      <c r="H95" s="165"/>
      <c r="I95" s="165"/>
      <c r="J95" s="166">
        <f>J117</f>
        <v>438533.06</v>
      </c>
      <c r="K95" s="163"/>
      <c r="L95" s="16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68"/>
      <c r="C96" s="169"/>
      <c r="D96" s="170" t="s">
        <v>85</v>
      </c>
      <c r="E96" s="171"/>
      <c r="F96" s="171"/>
      <c r="G96" s="171"/>
      <c r="H96" s="171"/>
      <c r="I96" s="171"/>
      <c r="J96" s="172">
        <f>J118</f>
        <v>438533.06</v>
      </c>
      <c r="K96" s="169"/>
      <c r="L96" s="17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62"/>
      <c r="C97" s="163"/>
      <c r="D97" s="164" t="s">
        <v>86</v>
      </c>
      <c r="E97" s="165"/>
      <c r="F97" s="165"/>
      <c r="G97" s="165"/>
      <c r="H97" s="165"/>
      <c r="I97" s="165"/>
      <c r="J97" s="166">
        <f>J151</f>
        <v>12000</v>
      </c>
      <c r="K97" s="163"/>
      <c r="L97" s="16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8"/>
      <c r="C98" s="169"/>
      <c r="D98" s="170" t="s">
        <v>87</v>
      </c>
      <c r="E98" s="171"/>
      <c r="F98" s="171"/>
      <c r="G98" s="171"/>
      <c r="H98" s="171"/>
      <c r="I98" s="171"/>
      <c r="J98" s="172">
        <f>J152</f>
        <v>12000</v>
      </c>
      <c r="K98" s="169"/>
      <c r="L98" s="17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29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53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="2" customFormat="1" ht="6.96" customHeight="1">
      <c r="A100" s="29"/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3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="2" customFormat="1" ht="6.96" customHeight="1">
      <c r="A104" s="29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3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="2" customFormat="1" ht="24.96" customHeight="1">
      <c r="A105" s="29"/>
      <c r="B105" s="30"/>
      <c r="C105" s="20" t="s">
        <v>88</v>
      </c>
      <c r="D105" s="31"/>
      <c r="E105" s="31"/>
      <c r="F105" s="31"/>
      <c r="G105" s="31"/>
      <c r="H105" s="31"/>
      <c r="I105" s="31"/>
      <c r="J105" s="31"/>
      <c r="K105" s="31"/>
      <c r="L105" s="53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="2" customFormat="1" ht="6.96" customHeight="1">
      <c r="A106" s="29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53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="2" customFormat="1" ht="12" customHeight="1">
      <c r="A107" s="29"/>
      <c r="B107" s="30"/>
      <c r="C107" s="26" t="s">
        <v>14</v>
      </c>
      <c r="D107" s="31"/>
      <c r="E107" s="31"/>
      <c r="F107" s="31"/>
      <c r="G107" s="31"/>
      <c r="H107" s="31"/>
      <c r="I107" s="31"/>
      <c r="J107" s="31"/>
      <c r="K107" s="31"/>
      <c r="L107" s="53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="2" customFormat="1" ht="16.5" customHeight="1">
      <c r="A108" s="29"/>
      <c r="B108" s="30"/>
      <c r="C108" s="31"/>
      <c r="D108" s="31"/>
      <c r="E108" s="66" t="str">
        <f>E7</f>
        <v>Novostavba rodinného domu v Nýrsku</v>
      </c>
      <c r="F108" s="31"/>
      <c r="G108" s="31"/>
      <c r="H108" s="31"/>
      <c r="I108" s="31"/>
      <c r="J108" s="31"/>
      <c r="K108" s="31"/>
      <c r="L108" s="53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="2" customFormat="1" ht="6.96" customHeight="1">
      <c r="A109" s="29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53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="2" customFormat="1" ht="12" customHeight="1">
      <c r="A110" s="29"/>
      <c r="B110" s="30"/>
      <c r="C110" s="26" t="s">
        <v>18</v>
      </c>
      <c r="D110" s="31"/>
      <c r="E110" s="31"/>
      <c r="F110" s="23" t="str">
        <f>F10</f>
        <v xml:space="preserve"> </v>
      </c>
      <c r="G110" s="31"/>
      <c r="H110" s="31"/>
      <c r="I110" s="26" t="s">
        <v>20</v>
      </c>
      <c r="J110" s="69" t="str">
        <f>IF(J10="","",J10)</f>
        <v>22. 6. 2023</v>
      </c>
      <c r="K110" s="31"/>
      <c r="L110" s="53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="2" customFormat="1" ht="6.96" customHeight="1">
      <c r="A111" s="29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53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="2" customFormat="1" ht="15.15" customHeight="1">
      <c r="A112" s="29"/>
      <c r="B112" s="30"/>
      <c r="C112" s="26" t="s">
        <v>22</v>
      </c>
      <c r="D112" s="31"/>
      <c r="E112" s="31"/>
      <c r="F112" s="23" t="str">
        <f>E13</f>
        <v xml:space="preserve"> </v>
      </c>
      <c r="G112" s="31"/>
      <c r="H112" s="31"/>
      <c r="I112" s="26" t="s">
        <v>26</v>
      </c>
      <c r="J112" s="27" t="str">
        <f>E19</f>
        <v xml:space="preserve"> </v>
      </c>
      <c r="K112" s="31"/>
      <c r="L112" s="53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="2" customFormat="1" ht="15.15" customHeight="1">
      <c r="A113" s="29"/>
      <c r="B113" s="30"/>
      <c r="C113" s="26" t="s">
        <v>25</v>
      </c>
      <c r="D113" s="31"/>
      <c r="E113" s="31"/>
      <c r="F113" s="23" t="str">
        <f>IF(E16="","",E16)</f>
        <v xml:space="preserve"> </v>
      </c>
      <c r="G113" s="31"/>
      <c r="H113" s="31"/>
      <c r="I113" s="26" t="s">
        <v>28</v>
      </c>
      <c r="J113" s="27" t="str">
        <f>E22</f>
        <v xml:space="preserve"> </v>
      </c>
      <c r="K113" s="31"/>
      <c r="L113" s="53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="2" customFormat="1" ht="10.32" customHeight="1">
      <c r="A114" s="29"/>
      <c r="B114" s="30"/>
      <c r="C114" s="31"/>
      <c r="D114" s="31"/>
      <c r="E114" s="31"/>
      <c r="F114" s="31"/>
      <c r="G114" s="31"/>
      <c r="H114" s="31"/>
      <c r="I114" s="31"/>
      <c r="J114" s="31"/>
      <c r="K114" s="31"/>
      <c r="L114" s="53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="11" customFormat="1" ht="29.28" customHeight="1">
      <c r="A115" s="174"/>
      <c r="B115" s="175"/>
      <c r="C115" s="176" t="s">
        <v>89</v>
      </c>
      <c r="D115" s="177" t="s">
        <v>55</v>
      </c>
      <c r="E115" s="177" t="s">
        <v>51</v>
      </c>
      <c r="F115" s="177" t="s">
        <v>52</v>
      </c>
      <c r="G115" s="177" t="s">
        <v>90</v>
      </c>
      <c r="H115" s="177" t="s">
        <v>91</v>
      </c>
      <c r="I115" s="177" t="s">
        <v>92</v>
      </c>
      <c r="J115" s="178" t="s">
        <v>81</v>
      </c>
      <c r="K115" s="179" t="s">
        <v>93</v>
      </c>
      <c r="L115" s="180"/>
      <c r="M115" s="90" t="s">
        <v>1</v>
      </c>
      <c r="N115" s="91" t="s">
        <v>34</v>
      </c>
      <c r="O115" s="91" t="s">
        <v>94</v>
      </c>
      <c r="P115" s="91" t="s">
        <v>95</v>
      </c>
      <c r="Q115" s="91" t="s">
        <v>96</v>
      </c>
      <c r="R115" s="91" t="s">
        <v>97</v>
      </c>
      <c r="S115" s="91" t="s">
        <v>98</v>
      </c>
      <c r="T115" s="92" t="s">
        <v>99</v>
      </c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</row>
    <row r="116" s="2" customFormat="1" ht="22.8" customHeight="1">
      <c r="A116" s="29"/>
      <c r="B116" s="30"/>
      <c r="C116" s="97" t="s">
        <v>100</v>
      </c>
      <c r="D116" s="31"/>
      <c r="E116" s="31"/>
      <c r="F116" s="31"/>
      <c r="G116" s="31"/>
      <c r="H116" s="31"/>
      <c r="I116" s="31"/>
      <c r="J116" s="181">
        <f>BK116</f>
        <v>450533.06</v>
      </c>
      <c r="K116" s="31"/>
      <c r="L116" s="35"/>
      <c r="M116" s="93"/>
      <c r="N116" s="182"/>
      <c r="O116" s="94"/>
      <c r="P116" s="183">
        <f>P117+P151</f>
        <v>138.89769999999999</v>
      </c>
      <c r="Q116" s="94"/>
      <c r="R116" s="183">
        <f>R117+R151</f>
        <v>184.86952060000002</v>
      </c>
      <c r="S116" s="94"/>
      <c r="T116" s="184">
        <f>T117+T151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69</v>
      </c>
      <c r="AU116" s="14" t="s">
        <v>83</v>
      </c>
      <c r="BK116" s="185">
        <f>BK117+BK151</f>
        <v>450533.06</v>
      </c>
    </row>
    <row r="117" s="12" customFormat="1" ht="25.92" customHeight="1">
      <c r="A117" s="12"/>
      <c r="B117" s="186"/>
      <c r="C117" s="187"/>
      <c r="D117" s="188" t="s">
        <v>69</v>
      </c>
      <c r="E117" s="189" t="s">
        <v>101</v>
      </c>
      <c r="F117" s="189" t="s">
        <v>102</v>
      </c>
      <c r="G117" s="187"/>
      <c r="H117" s="187"/>
      <c r="I117" s="187"/>
      <c r="J117" s="190">
        <f>BK117</f>
        <v>438533.06</v>
      </c>
      <c r="K117" s="187"/>
      <c r="L117" s="191"/>
      <c r="M117" s="192"/>
      <c r="N117" s="193"/>
      <c r="O117" s="193"/>
      <c r="P117" s="194">
        <f>P118</f>
        <v>138.89769999999999</v>
      </c>
      <c r="Q117" s="193"/>
      <c r="R117" s="194">
        <f>R118</f>
        <v>184.86952060000002</v>
      </c>
      <c r="S117" s="193"/>
      <c r="T117" s="195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6" t="s">
        <v>75</v>
      </c>
      <c r="AT117" s="197" t="s">
        <v>69</v>
      </c>
      <c r="AU117" s="197" t="s">
        <v>70</v>
      </c>
      <c r="AY117" s="196" t="s">
        <v>103</v>
      </c>
      <c r="BK117" s="198">
        <f>BK118</f>
        <v>438533.06</v>
      </c>
    </row>
    <row r="118" s="12" customFormat="1" ht="22.8" customHeight="1">
      <c r="A118" s="12"/>
      <c r="B118" s="186"/>
      <c r="C118" s="187"/>
      <c r="D118" s="188" t="s">
        <v>69</v>
      </c>
      <c r="E118" s="199" t="s">
        <v>75</v>
      </c>
      <c r="F118" s="199" t="s">
        <v>104</v>
      </c>
      <c r="G118" s="187"/>
      <c r="H118" s="187"/>
      <c r="I118" s="187"/>
      <c r="J118" s="200">
        <f>BK118</f>
        <v>438533.06</v>
      </c>
      <c r="K118" s="187"/>
      <c r="L118" s="191"/>
      <c r="M118" s="192"/>
      <c r="N118" s="193"/>
      <c r="O118" s="193"/>
      <c r="P118" s="194">
        <f>SUM(P119:P150)</f>
        <v>138.89769999999999</v>
      </c>
      <c r="Q118" s="193"/>
      <c r="R118" s="194">
        <f>SUM(R119:R150)</f>
        <v>184.86952060000002</v>
      </c>
      <c r="S118" s="193"/>
      <c r="T118" s="195">
        <f>SUM(T119:T150)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6" t="s">
        <v>75</v>
      </c>
      <c r="AT118" s="197" t="s">
        <v>69</v>
      </c>
      <c r="AU118" s="197" t="s">
        <v>75</v>
      </c>
      <c r="AY118" s="196" t="s">
        <v>103</v>
      </c>
      <c r="BK118" s="198">
        <f>SUM(BK119:BK150)</f>
        <v>438533.06</v>
      </c>
    </row>
    <row r="119" s="2" customFormat="1" ht="33" customHeight="1">
      <c r="A119" s="29"/>
      <c r="B119" s="30"/>
      <c r="C119" s="201" t="s">
        <v>75</v>
      </c>
      <c r="D119" s="201" t="s">
        <v>105</v>
      </c>
      <c r="E119" s="202" t="s">
        <v>106</v>
      </c>
      <c r="F119" s="203" t="s">
        <v>107</v>
      </c>
      <c r="G119" s="204" t="s">
        <v>108</v>
      </c>
      <c r="H119" s="205">
        <v>47.18</v>
      </c>
      <c r="I119" s="206">
        <v>948.20000000000005</v>
      </c>
      <c r="J119" s="206">
        <f>ROUND(I119*H119,2)</f>
        <v>44736.080000000002</v>
      </c>
      <c r="K119" s="207"/>
      <c r="L119" s="35"/>
      <c r="M119" s="208" t="s">
        <v>1</v>
      </c>
      <c r="N119" s="209" t="s">
        <v>35</v>
      </c>
      <c r="O119" s="210">
        <v>0.58499999999999996</v>
      </c>
      <c r="P119" s="210">
        <f>O119*H119</f>
        <v>27.600299999999997</v>
      </c>
      <c r="Q119" s="210">
        <v>0</v>
      </c>
      <c r="R119" s="210">
        <f>Q119*H119</f>
        <v>0</v>
      </c>
      <c r="S119" s="210">
        <v>0</v>
      </c>
      <c r="T119" s="211">
        <f>S119*H119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212" t="s">
        <v>109</v>
      </c>
      <c r="AT119" s="212" t="s">
        <v>105</v>
      </c>
      <c r="AU119" s="212" t="s">
        <v>77</v>
      </c>
      <c r="AY119" s="14" t="s">
        <v>103</v>
      </c>
      <c r="BE119" s="213">
        <f>IF(N119="základní",J119,0)</f>
        <v>44736.080000000002</v>
      </c>
      <c r="BF119" s="213">
        <f>IF(N119="snížená",J119,0)</f>
        <v>0</v>
      </c>
      <c r="BG119" s="213">
        <f>IF(N119="zákl. přenesená",J119,0)</f>
        <v>0</v>
      </c>
      <c r="BH119" s="213">
        <f>IF(N119="sníž. přenesená",J119,0)</f>
        <v>0</v>
      </c>
      <c r="BI119" s="213">
        <f>IF(N119="nulová",J119,0)</f>
        <v>0</v>
      </c>
      <c r="BJ119" s="14" t="s">
        <v>75</v>
      </c>
      <c r="BK119" s="213">
        <f>ROUND(I119*H119,2)</f>
        <v>44736.080000000002</v>
      </c>
      <c r="BL119" s="14" t="s">
        <v>109</v>
      </c>
      <c r="BM119" s="212" t="s">
        <v>110</v>
      </c>
    </row>
    <row r="120" s="2" customFormat="1">
      <c r="A120" s="29"/>
      <c r="B120" s="30"/>
      <c r="C120" s="31"/>
      <c r="D120" s="214" t="s">
        <v>111</v>
      </c>
      <c r="E120" s="31"/>
      <c r="F120" s="215" t="s">
        <v>112</v>
      </c>
      <c r="G120" s="31"/>
      <c r="H120" s="31"/>
      <c r="I120" s="31"/>
      <c r="J120" s="31"/>
      <c r="K120" s="31"/>
      <c r="L120" s="35"/>
      <c r="M120" s="216"/>
      <c r="N120" s="217"/>
      <c r="O120" s="81"/>
      <c r="P120" s="81"/>
      <c r="Q120" s="81"/>
      <c r="R120" s="81"/>
      <c r="S120" s="81"/>
      <c r="T120" s="82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111</v>
      </c>
      <c r="AU120" s="14" t="s">
        <v>77</v>
      </c>
    </row>
    <row r="121" s="2" customFormat="1" ht="37.8" customHeight="1">
      <c r="A121" s="29"/>
      <c r="B121" s="30"/>
      <c r="C121" s="201" t="s">
        <v>77</v>
      </c>
      <c r="D121" s="201" t="s">
        <v>105</v>
      </c>
      <c r="E121" s="202" t="s">
        <v>113</v>
      </c>
      <c r="F121" s="203" t="s">
        <v>114</v>
      </c>
      <c r="G121" s="204" t="s">
        <v>108</v>
      </c>
      <c r="H121" s="205">
        <v>47.18</v>
      </c>
      <c r="I121" s="206">
        <v>148.5</v>
      </c>
      <c r="J121" s="206">
        <f>ROUND(I121*H121,2)</f>
        <v>7006.2299999999996</v>
      </c>
      <c r="K121" s="207"/>
      <c r="L121" s="35"/>
      <c r="M121" s="208" t="s">
        <v>1</v>
      </c>
      <c r="N121" s="209" t="s">
        <v>35</v>
      </c>
      <c r="O121" s="210">
        <v>0.049000000000000002</v>
      </c>
      <c r="P121" s="210">
        <f>O121*H121</f>
        <v>2.31182</v>
      </c>
      <c r="Q121" s="210">
        <v>0</v>
      </c>
      <c r="R121" s="210">
        <f>Q121*H121</f>
        <v>0</v>
      </c>
      <c r="S121" s="210">
        <v>0</v>
      </c>
      <c r="T121" s="211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212" t="s">
        <v>109</v>
      </c>
      <c r="AT121" s="212" t="s">
        <v>105</v>
      </c>
      <c r="AU121" s="212" t="s">
        <v>77</v>
      </c>
      <c r="AY121" s="14" t="s">
        <v>103</v>
      </c>
      <c r="BE121" s="213">
        <f>IF(N121="základní",J121,0)</f>
        <v>7006.2299999999996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14" t="s">
        <v>75</v>
      </c>
      <c r="BK121" s="213">
        <f>ROUND(I121*H121,2)</f>
        <v>7006.2299999999996</v>
      </c>
      <c r="BL121" s="14" t="s">
        <v>109</v>
      </c>
      <c r="BM121" s="212" t="s">
        <v>115</v>
      </c>
    </row>
    <row r="122" s="2" customFormat="1">
      <c r="A122" s="29"/>
      <c r="B122" s="30"/>
      <c r="C122" s="31"/>
      <c r="D122" s="214" t="s">
        <v>111</v>
      </c>
      <c r="E122" s="31"/>
      <c r="F122" s="215" t="s">
        <v>116</v>
      </c>
      <c r="G122" s="31"/>
      <c r="H122" s="31"/>
      <c r="I122" s="31"/>
      <c r="J122" s="31"/>
      <c r="K122" s="31"/>
      <c r="L122" s="35"/>
      <c r="M122" s="216"/>
      <c r="N122" s="217"/>
      <c r="O122" s="81"/>
      <c r="P122" s="81"/>
      <c r="Q122" s="81"/>
      <c r="R122" s="81"/>
      <c r="S122" s="81"/>
      <c r="T122" s="82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111</v>
      </c>
      <c r="AU122" s="14" t="s">
        <v>77</v>
      </c>
    </row>
    <row r="123" s="2" customFormat="1" ht="44.25" customHeight="1">
      <c r="A123" s="29"/>
      <c r="B123" s="30"/>
      <c r="C123" s="201" t="s">
        <v>117</v>
      </c>
      <c r="D123" s="201" t="s">
        <v>105</v>
      </c>
      <c r="E123" s="202" t="s">
        <v>118</v>
      </c>
      <c r="F123" s="203" t="s">
        <v>119</v>
      </c>
      <c r="G123" s="204" t="s">
        <v>120</v>
      </c>
      <c r="H123" s="205">
        <v>7.5</v>
      </c>
      <c r="I123" s="206">
        <v>535.70000000000005</v>
      </c>
      <c r="J123" s="206">
        <f>ROUND(I123*H123,2)</f>
        <v>4017.75</v>
      </c>
      <c r="K123" s="207"/>
      <c r="L123" s="35"/>
      <c r="M123" s="208" t="s">
        <v>1</v>
      </c>
      <c r="N123" s="209" t="s">
        <v>35</v>
      </c>
      <c r="O123" s="210">
        <v>0.39000000000000001</v>
      </c>
      <c r="P123" s="210">
        <f>O123*H123</f>
        <v>2.9250000000000003</v>
      </c>
      <c r="Q123" s="210">
        <v>0.2044</v>
      </c>
      <c r="R123" s="210">
        <f>Q123*H123</f>
        <v>1.5329999999999999</v>
      </c>
      <c r="S123" s="210">
        <v>0</v>
      </c>
      <c r="T123" s="211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212" t="s">
        <v>121</v>
      </c>
      <c r="AT123" s="212" t="s">
        <v>105</v>
      </c>
      <c r="AU123" s="212" t="s">
        <v>77</v>
      </c>
      <c r="AY123" s="14" t="s">
        <v>103</v>
      </c>
      <c r="BE123" s="213">
        <f>IF(N123="základní",J123,0)</f>
        <v>4017.75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4" t="s">
        <v>75</v>
      </c>
      <c r="BK123" s="213">
        <f>ROUND(I123*H123,2)</f>
        <v>4017.75</v>
      </c>
      <c r="BL123" s="14" t="s">
        <v>121</v>
      </c>
      <c r="BM123" s="212" t="s">
        <v>122</v>
      </c>
    </row>
    <row r="124" s="2" customFormat="1">
      <c r="A124" s="29"/>
      <c r="B124" s="30"/>
      <c r="C124" s="31"/>
      <c r="D124" s="214" t="s">
        <v>111</v>
      </c>
      <c r="E124" s="31"/>
      <c r="F124" s="215" t="s">
        <v>123</v>
      </c>
      <c r="G124" s="31"/>
      <c r="H124" s="31"/>
      <c r="I124" s="31"/>
      <c r="J124" s="31"/>
      <c r="K124" s="31"/>
      <c r="L124" s="35"/>
      <c r="M124" s="216"/>
      <c r="N124" s="217"/>
      <c r="O124" s="81"/>
      <c r="P124" s="81"/>
      <c r="Q124" s="81"/>
      <c r="R124" s="81"/>
      <c r="S124" s="81"/>
      <c r="T124" s="82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111</v>
      </c>
      <c r="AU124" s="14" t="s">
        <v>77</v>
      </c>
    </row>
    <row r="125" s="2" customFormat="1" ht="44.25" customHeight="1">
      <c r="A125" s="29"/>
      <c r="B125" s="30"/>
      <c r="C125" s="201" t="s">
        <v>124</v>
      </c>
      <c r="D125" s="201" t="s">
        <v>105</v>
      </c>
      <c r="E125" s="202" t="s">
        <v>125</v>
      </c>
      <c r="F125" s="203" t="s">
        <v>126</v>
      </c>
      <c r="G125" s="204" t="s">
        <v>120</v>
      </c>
      <c r="H125" s="205">
        <v>22</v>
      </c>
      <c r="I125" s="206">
        <v>620.39999999999998</v>
      </c>
      <c r="J125" s="206">
        <f>ROUND(I125*H125,2)</f>
        <v>13648.799999999999</v>
      </c>
      <c r="K125" s="207"/>
      <c r="L125" s="35"/>
      <c r="M125" s="208" t="s">
        <v>1</v>
      </c>
      <c r="N125" s="209" t="s">
        <v>35</v>
      </c>
      <c r="O125" s="210">
        <v>0.39000000000000001</v>
      </c>
      <c r="P125" s="210">
        <f>O125*H125</f>
        <v>8.5800000000000001</v>
      </c>
      <c r="Q125" s="210">
        <v>0.2044</v>
      </c>
      <c r="R125" s="210">
        <f>Q125*H125</f>
        <v>4.4968000000000004</v>
      </c>
      <c r="S125" s="210">
        <v>0</v>
      </c>
      <c r="T125" s="211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212" t="s">
        <v>121</v>
      </c>
      <c r="AT125" s="212" t="s">
        <v>105</v>
      </c>
      <c r="AU125" s="212" t="s">
        <v>77</v>
      </c>
      <c r="AY125" s="14" t="s">
        <v>103</v>
      </c>
      <c r="BE125" s="213">
        <f>IF(N125="základní",J125,0)</f>
        <v>13648.799999999999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4" t="s">
        <v>75</v>
      </c>
      <c r="BK125" s="213">
        <f>ROUND(I125*H125,2)</f>
        <v>13648.799999999999</v>
      </c>
      <c r="BL125" s="14" t="s">
        <v>121</v>
      </c>
      <c r="BM125" s="212" t="s">
        <v>127</v>
      </c>
    </row>
    <row r="126" s="2" customFormat="1">
      <c r="A126" s="29"/>
      <c r="B126" s="30"/>
      <c r="C126" s="31"/>
      <c r="D126" s="214" t="s">
        <v>111</v>
      </c>
      <c r="E126" s="31"/>
      <c r="F126" s="215" t="s">
        <v>123</v>
      </c>
      <c r="G126" s="31"/>
      <c r="H126" s="31"/>
      <c r="I126" s="31"/>
      <c r="J126" s="31"/>
      <c r="K126" s="31"/>
      <c r="L126" s="35"/>
      <c r="M126" s="216"/>
      <c r="N126" s="217"/>
      <c r="O126" s="81"/>
      <c r="P126" s="81"/>
      <c r="Q126" s="81"/>
      <c r="R126" s="81"/>
      <c r="S126" s="81"/>
      <c r="T126" s="82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111</v>
      </c>
      <c r="AU126" s="14" t="s">
        <v>77</v>
      </c>
    </row>
    <row r="127" s="2" customFormat="1" ht="44.25" customHeight="1">
      <c r="A127" s="29"/>
      <c r="B127" s="30"/>
      <c r="C127" s="201" t="s">
        <v>128</v>
      </c>
      <c r="D127" s="201" t="s">
        <v>105</v>
      </c>
      <c r="E127" s="202" t="s">
        <v>129</v>
      </c>
      <c r="F127" s="203" t="s">
        <v>130</v>
      </c>
      <c r="G127" s="204" t="s">
        <v>120</v>
      </c>
      <c r="H127" s="205">
        <v>10</v>
      </c>
      <c r="I127" s="206">
        <v>486.19999999999999</v>
      </c>
      <c r="J127" s="206">
        <f>ROUND(I127*H127,2)</f>
        <v>4862</v>
      </c>
      <c r="K127" s="207"/>
      <c r="L127" s="35"/>
      <c r="M127" s="208" t="s">
        <v>1</v>
      </c>
      <c r="N127" s="209" t="s">
        <v>35</v>
      </c>
      <c r="O127" s="210">
        <v>0.39000000000000001</v>
      </c>
      <c r="P127" s="210">
        <f>O127*H127</f>
        <v>3.9000000000000004</v>
      </c>
      <c r="Q127" s="210">
        <v>0.2044</v>
      </c>
      <c r="R127" s="210">
        <f>Q127*H127</f>
        <v>2.044</v>
      </c>
      <c r="S127" s="210">
        <v>0</v>
      </c>
      <c r="T127" s="211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212" t="s">
        <v>121</v>
      </c>
      <c r="AT127" s="212" t="s">
        <v>105</v>
      </c>
      <c r="AU127" s="212" t="s">
        <v>77</v>
      </c>
      <c r="AY127" s="14" t="s">
        <v>103</v>
      </c>
      <c r="BE127" s="213">
        <f>IF(N127="základní",J127,0)</f>
        <v>4862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4" t="s">
        <v>75</v>
      </c>
      <c r="BK127" s="213">
        <f>ROUND(I127*H127,2)</f>
        <v>4862</v>
      </c>
      <c r="BL127" s="14" t="s">
        <v>121</v>
      </c>
      <c r="BM127" s="212" t="s">
        <v>131</v>
      </c>
    </row>
    <row r="128" s="2" customFormat="1">
      <c r="A128" s="29"/>
      <c r="B128" s="30"/>
      <c r="C128" s="31"/>
      <c r="D128" s="214" t="s">
        <v>111</v>
      </c>
      <c r="E128" s="31"/>
      <c r="F128" s="215" t="s">
        <v>123</v>
      </c>
      <c r="G128" s="31"/>
      <c r="H128" s="31"/>
      <c r="I128" s="31"/>
      <c r="J128" s="31"/>
      <c r="K128" s="31"/>
      <c r="L128" s="35"/>
      <c r="M128" s="216"/>
      <c r="N128" s="217"/>
      <c r="O128" s="81"/>
      <c r="P128" s="81"/>
      <c r="Q128" s="81"/>
      <c r="R128" s="81"/>
      <c r="S128" s="81"/>
      <c r="T128" s="82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111</v>
      </c>
      <c r="AU128" s="14" t="s">
        <v>77</v>
      </c>
    </row>
    <row r="129" s="2" customFormat="1" ht="44.25" customHeight="1">
      <c r="A129" s="29"/>
      <c r="B129" s="30"/>
      <c r="C129" s="201" t="s">
        <v>132</v>
      </c>
      <c r="D129" s="201" t="s">
        <v>105</v>
      </c>
      <c r="E129" s="202" t="s">
        <v>133</v>
      </c>
      <c r="F129" s="203" t="s">
        <v>134</v>
      </c>
      <c r="G129" s="204" t="s">
        <v>120</v>
      </c>
      <c r="H129" s="205">
        <v>16</v>
      </c>
      <c r="I129" s="206">
        <v>695.20000000000005</v>
      </c>
      <c r="J129" s="206">
        <f>ROUND(I129*H129,2)</f>
        <v>11123.200000000001</v>
      </c>
      <c r="K129" s="207"/>
      <c r="L129" s="35"/>
      <c r="M129" s="208" t="s">
        <v>1</v>
      </c>
      <c r="N129" s="209" t="s">
        <v>35</v>
      </c>
      <c r="O129" s="210">
        <v>0.40699999999999997</v>
      </c>
      <c r="P129" s="210">
        <f>O129*H129</f>
        <v>6.5119999999999996</v>
      </c>
      <c r="Q129" s="210">
        <v>0.23777999999999999</v>
      </c>
      <c r="R129" s="210">
        <f>Q129*H129</f>
        <v>3.8044799999999999</v>
      </c>
      <c r="S129" s="210">
        <v>0</v>
      </c>
      <c r="T129" s="211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212" t="s">
        <v>121</v>
      </c>
      <c r="AT129" s="212" t="s">
        <v>105</v>
      </c>
      <c r="AU129" s="212" t="s">
        <v>77</v>
      </c>
      <c r="AY129" s="14" t="s">
        <v>103</v>
      </c>
      <c r="BE129" s="213">
        <f>IF(N129="základní",J129,0)</f>
        <v>11123.200000000001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14" t="s">
        <v>75</v>
      </c>
      <c r="BK129" s="213">
        <f>ROUND(I129*H129,2)</f>
        <v>11123.200000000001</v>
      </c>
      <c r="BL129" s="14" t="s">
        <v>121</v>
      </c>
      <c r="BM129" s="212" t="s">
        <v>135</v>
      </c>
    </row>
    <row r="130" s="2" customFormat="1">
      <c r="A130" s="29"/>
      <c r="B130" s="30"/>
      <c r="C130" s="31"/>
      <c r="D130" s="214" t="s">
        <v>111</v>
      </c>
      <c r="E130" s="31"/>
      <c r="F130" s="215" t="s">
        <v>136</v>
      </c>
      <c r="G130" s="31"/>
      <c r="H130" s="31"/>
      <c r="I130" s="31"/>
      <c r="J130" s="31"/>
      <c r="K130" s="31"/>
      <c r="L130" s="35"/>
      <c r="M130" s="216"/>
      <c r="N130" s="217"/>
      <c r="O130" s="81"/>
      <c r="P130" s="81"/>
      <c r="Q130" s="81"/>
      <c r="R130" s="81"/>
      <c r="S130" s="81"/>
      <c r="T130" s="82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111</v>
      </c>
      <c r="AU130" s="14" t="s">
        <v>77</v>
      </c>
    </row>
    <row r="131" s="2" customFormat="1" ht="37.8" customHeight="1">
      <c r="A131" s="29"/>
      <c r="B131" s="30"/>
      <c r="C131" s="201" t="s">
        <v>137</v>
      </c>
      <c r="D131" s="201" t="s">
        <v>105</v>
      </c>
      <c r="E131" s="202" t="s">
        <v>138</v>
      </c>
      <c r="F131" s="203" t="s">
        <v>139</v>
      </c>
      <c r="G131" s="204" t="s">
        <v>120</v>
      </c>
      <c r="H131" s="205">
        <v>66.5</v>
      </c>
      <c r="I131" s="206">
        <v>525.79999999999995</v>
      </c>
      <c r="J131" s="206">
        <f>ROUND(I131*H131,2)</f>
        <v>34965.699999999997</v>
      </c>
      <c r="K131" s="207"/>
      <c r="L131" s="35"/>
      <c r="M131" s="208" t="s">
        <v>1</v>
      </c>
      <c r="N131" s="209" t="s">
        <v>35</v>
      </c>
      <c r="O131" s="210">
        <v>0.34000000000000002</v>
      </c>
      <c r="P131" s="210">
        <f>O131*H131</f>
        <v>22.610000000000003</v>
      </c>
      <c r="Q131" s="210">
        <v>0.14466000000000001</v>
      </c>
      <c r="R131" s="210">
        <f>Q131*H131</f>
        <v>9.6198900000000016</v>
      </c>
      <c r="S131" s="210">
        <v>0</v>
      </c>
      <c r="T131" s="211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212" t="s">
        <v>121</v>
      </c>
      <c r="AT131" s="212" t="s">
        <v>105</v>
      </c>
      <c r="AU131" s="212" t="s">
        <v>77</v>
      </c>
      <c r="AY131" s="14" t="s">
        <v>103</v>
      </c>
      <c r="BE131" s="213">
        <f>IF(N131="základní",J131,0)</f>
        <v>34965.699999999997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4" t="s">
        <v>75</v>
      </c>
      <c r="BK131" s="213">
        <f>ROUND(I131*H131,2)</f>
        <v>34965.699999999997</v>
      </c>
      <c r="BL131" s="14" t="s">
        <v>121</v>
      </c>
      <c r="BM131" s="212" t="s">
        <v>140</v>
      </c>
    </row>
    <row r="132" s="2" customFormat="1">
      <c r="A132" s="29"/>
      <c r="B132" s="30"/>
      <c r="C132" s="31"/>
      <c r="D132" s="214" t="s">
        <v>111</v>
      </c>
      <c r="E132" s="31"/>
      <c r="F132" s="215" t="s">
        <v>141</v>
      </c>
      <c r="G132" s="31"/>
      <c r="H132" s="31"/>
      <c r="I132" s="31"/>
      <c r="J132" s="31"/>
      <c r="K132" s="31"/>
      <c r="L132" s="35"/>
      <c r="M132" s="216"/>
      <c r="N132" s="217"/>
      <c r="O132" s="81"/>
      <c r="P132" s="81"/>
      <c r="Q132" s="81"/>
      <c r="R132" s="81"/>
      <c r="S132" s="81"/>
      <c r="T132" s="82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111</v>
      </c>
      <c r="AU132" s="14" t="s">
        <v>77</v>
      </c>
    </row>
    <row r="133" s="2" customFormat="1" ht="24.15" customHeight="1">
      <c r="A133" s="29"/>
      <c r="B133" s="30"/>
      <c r="C133" s="201" t="s">
        <v>142</v>
      </c>
      <c r="D133" s="201" t="s">
        <v>105</v>
      </c>
      <c r="E133" s="202" t="s">
        <v>143</v>
      </c>
      <c r="F133" s="203" t="s">
        <v>144</v>
      </c>
      <c r="G133" s="204" t="s">
        <v>108</v>
      </c>
      <c r="H133" s="205">
        <v>13.619999999999999</v>
      </c>
      <c r="I133" s="206">
        <v>2244</v>
      </c>
      <c r="J133" s="206">
        <f>ROUND(I133*H133,2)</f>
        <v>30563.279999999999</v>
      </c>
      <c r="K133" s="207"/>
      <c r="L133" s="35"/>
      <c r="M133" s="208" t="s">
        <v>1</v>
      </c>
      <c r="N133" s="209" t="s">
        <v>35</v>
      </c>
      <c r="O133" s="210">
        <v>1.0249999999999999</v>
      </c>
      <c r="P133" s="210">
        <f>O133*H133</f>
        <v>13.960499999999998</v>
      </c>
      <c r="Q133" s="210">
        <v>2.1600000000000001</v>
      </c>
      <c r="R133" s="210">
        <f>Q133*H133</f>
        <v>29.4192</v>
      </c>
      <c r="S133" s="210">
        <v>0</v>
      </c>
      <c r="T133" s="21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212" t="s">
        <v>109</v>
      </c>
      <c r="AT133" s="212" t="s">
        <v>105</v>
      </c>
      <c r="AU133" s="212" t="s">
        <v>77</v>
      </c>
      <c r="AY133" s="14" t="s">
        <v>103</v>
      </c>
      <c r="BE133" s="213">
        <f>IF(N133="základní",J133,0)</f>
        <v>30563.279999999999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14" t="s">
        <v>75</v>
      </c>
      <c r="BK133" s="213">
        <f>ROUND(I133*H133,2)</f>
        <v>30563.279999999999</v>
      </c>
      <c r="BL133" s="14" t="s">
        <v>109</v>
      </c>
      <c r="BM133" s="212" t="s">
        <v>145</v>
      </c>
    </row>
    <row r="134" s="2" customFormat="1">
      <c r="A134" s="29"/>
      <c r="B134" s="30"/>
      <c r="C134" s="31"/>
      <c r="D134" s="214" t="s">
        <v>111</v>
      </c>
      <c r="E134" s="31"/>
      <c r="F134" s="215" t="s">
        <v>146</v>
      </c>
      <c r="G134" s="31"/>
      <c r="H134" s="31"/>
      <c r="I134" s="31"/>
      <c r="J134" s="31"/>
      <c r="K134" s="31"/>
      <c r="L134" s="35"/>
      <c r="M134" s="216"/>
      <c r="N134" s="217"/>
      <c r="O134" s="81"/>
      <c r="P134" s="81"/>
      <c r="Q134" s="81"/>
      <c r="R134" s="81"/>
      <c r="S134" s="81"/>
      <c r="T134" s="82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111</v>
      </c>
      <c r="AU134" s="14" t="s">
        <v>77</v>
      </c>
    </row>
    <row r="135" s="2" customFormat="1" ht="16.5" customHeight="1">
      <c r="A135" s="29"/>
      <c r="B135" s="30"/>
      <c r="C135" s="201" t="s">
        <v>147</v>
      </c>
      <c r="D135" s="201" t="s">
        <v>105</v>
      </c>
      <c r="E135" s="202" t="s">
        <v>148</v>
      </c>
      <c r="F135" s="203" t="s">
        <v>149</v>
      </c>
      <c r="G135" s="204" t="s">
        <v>108</v>
      </c>
      <c r="H135" s="205">
        <v>13.619999999999999</v>
      </c>
      <c r="I135" s="206">
        <v>5885</v>
      </c>
      <c r="J135" s="206">
        <f>ROUND(I135*H135,2)</f>
        <v>80153.699999999997</v>
      </c>
      <c r="K135" s="207"/>
      <c r="L135" s="35"/>
      <c r="M135" s="208" t="s">
        <v>1</v>
      </c>
      <c r="N135" s="209" t="s">
        <v>35</v>
      </c>
      <c r="O135" s="210">
        <v>0.58399999999999996</v>
      </c>
      <c r="P135" s="210">
        <f>O135*H135</f>
        <v>7.9540799999999994</v>
      </c>
      <c r="Q135" s="210">
        <v>2.5018699999999998</v>
      </c>
      <c r="R135" s="210">
        <f>Q135*H135</f>
        <v>34.075469399999996</v>
      </c>
      <c r="S135" s="210">
        <v>0</v>
      </c>
      <c r="T135" s="21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212" t="s">
        <v>109</v>
      </c>
      <c r="AT135" s="212" t="s">
        <v>105</v>
      </c>
      <c r="AU135" s="212" t="s">
        <v>77</v>
      </c>
      <c r="AY135" s="14" t="s">
        <v>103</v>
      </c>
      <c r="BE135" s="213">
        <f>IF(N135="základní",J135,0)</f>
        <v>80153.699999999997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4" t="s">
        <v>75</v>
      </c>
      <c r="BK135" s="213">
        <f>ROUND(I135*H135,2)</f>
        <v>80153.699999999997</v>
      </c>
      <c r="BL135" s="14" t="s">
        <v>109</v>
      </c>
      <c r="BM135" s="212" t="s">
        <v>150</v>
      </c>
    </row>
    <row r="136" s="2" customFormat="1">
      <c r="A136" s="29"/>
      <c r="B136" s="30"/>
      <c r="C136" s="31"/>
      <c r="D136" s="214" t="s">
        <v>111</v>
      </c>
      <c r="E136" s="31"/>
      <c r="F136" s="215" t="s">
        <v>151</v>
      </c>
      <c r="G136" s="31"/>
      <c r="H136" s="31"/>
      <c r="I136" s="31"/>
      <c r="J136" s="31"/>
      <c r="K136" s="31"/>
      <c r="L136" s="35"/>
      <c r="M136" s="216"/>
      <c r="N136" s="217"/>
      <c r="O136" s="81"/>
      <c r="P136" s="81"/>
      <c r="Q136" s="81"/>
      <c r="R136" s="81"/>
      <c r="S136" s="81"/>
      <c r="T136" s="82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111</v>
      </c>
      <c r="AU136" s="14" t="s">
        <v>77</v>
      </c>
    </row>
    <row r="137" s="2" customFormat="1" ht="16.5" customHeight="1">
      <c r="A137" s="29"/>
      <c r="B137" s="30"/>
      <c r="C137" s="201" t="s">
        <v>152</v>
      </c>
      <c r="D137" s="201" t="s">
        <v>105</v>
      </c>
      <c r="E137" s="202" t="s">
        <v>153</v>
      </c>
      <c r="F137" s="203" t="s">
        <v>154</v>
      </c>
      <c r="G137" s="204" t="s">
        <v>155</v>
      </c>
      <c r="H137" s="205">
        <v>19.699999999999999</v>
      </c>
      <c r="I137" s="206">
        <v>616</v>
      </c>
      <c r="J137" s="206">
        <f>ROUND(I137*H137,2)</f>
        <v>12135.200000000001</v>
      </c>
      <c r="K137" s="207"/>
      <c r="L137" s="35"/>
      <c r="M137" s="208" t="s">
        <v>1</v>
      </c>
      <c r="N137" s="209" t="s">
        <v>35</v>
      </c>
      <c r="O137" s="210">
        <v>0.29999999999999999</v>
      </c>
      <c r="P137" s="210">
        <f>O137*H137</f>
        <v>5.9099999999999993</v>
      </c>
      <c r="Q137" s="210">
        <v>0.00247</v>
      </c>
      <c r="R137" s="210">
        <f>Q137*H137</f>
        <v>0.048659000000000001</v>
      </c>
      <c r="S137" s="210">
        <v>0</v>
      </c>
      <c r="T137" s="21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212" t="s">
        <v>109</v>
      </c>
      <c r="AT137" s="212" t="s">
        <v>105</v>
      </c>
      <c r="AU137" s="212" t="s">
        <v>77</v>
      </c>
      <c r="AY137" s="14" t="s">
        <v>103</v>
      </c>
      <c r="BE137" s="213">
        <f>IF(N137="základní",J137,0)</f>
        <v>12135.200000000001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4" t="s">
        <v>75</v>
      </c>
      <c r="BK137" s="213">
        <f>ROUND(I137*H137,2)</f>
        <v>12135.200000000001</v>
      </c>
      <c r="BL137" s="14" t="s">
        <v>109</v>
      </c>
      <c r="BM137" s="212" t="s">
        <v>156</v>
      </c>
    </row>
    <row r="138" s="2" customFormat="1">
      <c r="A138" s="29"/>
      <c r="B138" s="30"/>
      <c r="C138" s="31"/>
      <c r="D138" s="214" t="s">
        <v>111</v>
      </c>
      <c r="E138" s="31"/>
      <c r="F138" s="215" t="s">
        <v>157</v>
      </c>
      <c r="G138" s="31"/>
      <c r="H138" s="31"/>
      <c r="I138" s="31"/>
      <c r="J138" s="31"/>
      <c r="K138" s="31"/>
      <c r="L138" s="35"/>
      <c r="M138" s="216"/>
      <c r="N138" s="217"/>
      <c r="O138" s="81"/>
      <c r="P138" s="81"/>
      <c r="Q138" s="81"/>
      <c r="R138" s="81"/>
      <c r="S138" s="81"/>
      <c r="T138" s="82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111</v>
      </c>
      <c r="AU138" s="14" t="s">
        <v>77</v>
      </c>
    </row>
    <row r="139" s="2" customFormat="1" ht="24.15" customHeight="1">
      <c r="A139" s="29"/>
      <c r="B139" s="30"/>
      <c r="C139" s="218" t="s">
        <v>8</v>
      </c>
      <c r="D139" s="218" t="s">
        <v>158</v>
      </c>
      <c r="E139" s="219" t="s">
        <v>159</v>
      </c>
      <c r="F139" s="220" t="s">
        <v>160</v>
      </c>
      <c r="G139" s="221" t="s">
        <v>155</v>
      </c>
      <c r="H139" s="222">
        <v>99.849999999999994</v>
      </c>
      <c r="I139" s="223">
        <v>196.90000000000001</v>
      </c>
      <c r="J139" s="223">
        <f>ROUND(I139*H139,2)</f>
        <v>19660.470000000001</v>
      </c>
      <c r="K139" s="224"/>
      <c r="L139" s="225"/>
      <c r="M139" s="226" t="s">
        <v>1</v>
      </c>
      <c r="N139" s="227" t="s">
        <v>35</v>
      </c>
      <c r="O139" s="210">
        <v>0</v>
      </c>
      <c r="P139" s="210">
        <f>O139*H139</f>
        <v>0</v>
      </c>
      <c r="Q139" s="210">
        <v>0.0044200000000000003</v>
      </c>
      <c r="R139" s="210">
        <f>Q139*H139</f>
        <v>0.44133699999999998</v>
      </c>
      <c r="S139" s="210">
        <v>0</v>
      </c>
      <c r="T139" s="21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212" t="s">
        <v>161</v>
      </c>
      <c r="AT139" s="212" t="s">
        <v>158</v>
      </c>
      <c r="AU139" s="212" t="s">
        <v>77</v>
      </c>
      <c r="AY139" s="14" t="s">
        <v>103</v>
      </c>
      <c r="BE139" s="213">
        <f>IF(N139="základní",J139,0)</f>
        <v>19660.470000000001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14" t="s">
        <v>75</v>
      </c>
      <c r="BK139" s="213">
        <f>ROUND(I139*H139,2)</f>
        <v>19660.470000000001</v>
      </c>
      <c r="BL139" s="14" t="s">
        <v>109</v>
      </c>
      <c r="BM139" s="212" t="s">
        <v>162</v>
      </c>
    </row>
    <row r="140" s="2" customFormat="1">
      <c r="A140" s="29"/>
      <c r="B140" s="30"/>
      <c r="C140" s="31"/>
      <c r="D140" s="214" t="s">
        <v>111</v>
      </c>
      <c r="E140" s="31"/>
      <c r="F140" s="215" t="s">
        <v>160</v>
      </c>
      <c r="G140" s="31"/>
      <c r="H140" s="31"/>
      <c r="I140" s="31"/>
      <c r="J140" s="31"/>
      <c r="K140" s="31"/>
      <c r="L140" s="35"/>
      <c r="M140" s="216"/>
      <c r="N140" s="217"/>
      <c r="O140" s="81"/>
      <c r="P140" s="81"/>
      <c r="Q140" s="81"/>
      <c r="R140" s="81"/>
      <c r="S140" s="81"/>
      <c r="T140" s="82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111</v>
      </c>
      <c r="AU140" s="14" t="s">
        <v>77</v>
      </c>
    </row>
    <row r="141" s="2" customFormat="1" ht="16.5" customHeight="1">
      <c r="A141" s="29"/>
      <c r="B141" s="30"/>
      <c r="C141" s="201" t="s">
        <v>163</v>
      </c>
      <c r="D141" s="201" t="s">
        <v>105</v>
      </c>
      <c r="E141" s="202" t="s">
        <v>164</v>
      </c>
      <c r="F141" s="203" t="s">
        <v>165</v>
      </c>
      <c r="G141" s="204" t="s">
        <v>155</v>
      </c>
      <c r="H141" s="205">
        <v>19.699999999999999</v>
      </c>
      <c r="I141" s="206">
        <v>151.80000000000001</v>
      </c>
      <c r="J141" s="206">
        <f>ROUND(I141*H141,2)</f>
        <v>2990.46</v>
      </c>
      <c r="K141" s="207"/>
      <c r="L141" s="35"/>
      <c r="M141" s="208" t="s">
        <v>1</v>
      </c>
      <c r="N141" s="209" t="s">
        <v>35</v>
      </c>
      <c r="O141" s="210">
        <v>0.152</v>
      </c>
      <c r="P141" s="210">
        <f>O141*H141</f>
        <v>2.9943999999999997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212" t="s">
        <v>109</v>
      </c>
      <c r="AT141" s="212" t="s">
        <v>105</v>
      </c>
      <c r="AU141" s="212" t="s">
        <v>77</v>
      </c>
      <c r="AY141" s="14" t="s">
        <v>103</v>
      </c>
      <c r="BE141" s="213">
        <f>IF(N141="základní",J141,0)</f>
        <v>2990.46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4" t="s">
        <v>75</v>
      </c>
      <c r="BK141" s="213">
        <f>ROUND(I141*H141,2)</f>
        <v>2990.46</v>
      </c>
      <c r="BL141" s="14" t="s">
        <v>109</v>
      </c>
      <c r="BM141" s="212" t="s">
        <v>166</v>
      </c>
    </row>
    <row r="142" s="2" customFormat="1">
      <c r="A142" s="29"/>
      <c r="B142" s="30"/>
      <c r="C142" s="31"/>
      <c r="D142" s="214" t="s">
        <v>111</v>
      </c>
      <c r="E142" s="31"/>
      <c r="F142" s="215" t="s">
        <v>167</v>
      </c>
      <c r="G142" s="31"/>
      <c r="H142" s="31"/>
      <c r="I142" s="31"/>
      <c r="J142" s="31"/>
      <c r="K142" s="31"/>
      <c r="L142" s="35"/>
      <c r="M142" s="216"/>
      <c r="N142" s="217"/>
      <c r="O142" s="81"/>
      <c r="P142" s="81"/>
      <c r="Q142" s="81"/>
      <c r="R142" s="81"/>
      <c r="S142" s="81"/>
      <c r="T142" s="82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111</v>
      </c>
      <c r="AU142" s="14" t="s">
        <v>77</v>
      </c>
    </row>
    <row r="143" s="2" customFormat="1" ht="24.15" customHeight="1">
      <c r="A143" s="29"/>
      <c r="B143" s="30"/>
      <c r="C143" s="201" t="s">
        <v>109</v>
      </c>
      <c r="D143" s="201" t="s">
        <v>105</v>
      </c>
      <c r="E143" s="202" t="s">
        <v>168</v>
      </c>
      <c r="F143" s="203" t="s">
        <v>169</v>
      </c>
      <c r="G143" s="204" t="s">
        <v>108</v>
      </c>
      <c r="H143" s="205">
        <v>34.68</v>
      </c>
      <c r="I143" s="206">
        <v>3465</v>
      </c>
      <c r="J143" s="206">
        <f>ROUND(I143*H143,2)</f>
        <v>120166.2</v>
      </c>
      <c r="K143" s="207"/>
      <c r="L143" s="35"/>
      <c r="M143" s="208" t="s">
        <v>1</v>
      </c>
      <c r="N143" s="209" t="s">
        <v>35</v>
      </c>
      <c r="O143" s="210">
        <v>0.96999999999999997</v>
      </c>
      <c r="P143" s="210">
        <f>O143*H143</f>
        <v>33.639600000000002</v>
      </c>
      <c r="Q143" s="210">
        <v>2.47214</v>
      </c>
      <c r="R143" s="210">
        <f>Q143*H143</f>
        <v>85.733815199999995</v>
      </c>
      <c r="S143" s="210">
        <v>0</v>
      </c>
      <c r="T143" s="21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212" t="s">
        <v>109</v>
      </c>
      <c r="AT143" s="212" t="s">
        <v>105</v>
      </c>
      <c r="AU143" s="212" t="s">
        <v>77</v>
      </c>
      <c r="AY143" s="14" t="s">
        <v>103</v>
      </c>
      <c r="BE143" s="213">
        <f>IF(N143="základní",J143,0)</f>
        <v>120166.2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4" t="s">
        <v>75</v>
      </c>
      <c r="BK143" s="213">
        <f>ROUND(I143*H143,2)</f>
        <v>120166.2</v>
      </c>
      <c r="BL143" s="14" t="s">
        <v>109</v>
      </c>
      <c r="BM143" s="212" t="s">
        <v>170</v>
      </c>
    </row>
    <row r="144" s="2" customFormat="1">
      <c r="A144" s="29"/>
      <c r="B144" s="30"/>
      <c r="C144" s="31"/>
      <c r="D144" s="214" t="s">
        <v>111</v>
      </c>
      <c r="E144" s="31"/>
      <c r="F144" s="215" t="s">
        <v>171</v>
      </c>
      <c r="G144" s="31"/>
      <c r="H144" s="31"/>
      <c r="I144" s="31"/>
      <c r="J144" s="31"/>
      <c r="K144" s="31"/>
      <c r="L144" s="35"/>
      <c r="M144" s="216"/>
      <c r="N144" s="217"/>
      <c r="O144" s="81"/>
      <c r="P144" s="81"/>
      <c r="Q144" s="81"/>
      <c r="R144" s="81"/>
      <c r="S144" s="81"/>
      <c r="T144" s="82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111</v>
      </c>
      <c r="AU144" s="14" t="s">
        <v>77</v>
      </c>
    </row>
    <row r="145" s="2" customFormat="1" ht="16.5" customHeight="1">
      <c r="A145" s="29"/>
      <c r="B145" s="30"/>
      <c r="C145" s="218" t="s">
        <v>161</v>
      </c>
      <c r="D145" s="218" t="s">
        <v>158</v>
      </c>
      <c r="E145" s="219" t="s">
        <v>172</v>
      </c>
      <c r="F145" s="220" t="s">
        <v>173</v>
      </c>
      <c r="G145" s="221" t="s">
        <v>174</v>
      </c>
      <c r="H145" s="222">
        <v>13.619999999999999</v>
      </c>
      <c r="I145" s="223">
        <v>639.10000000000002</v>
      </c>
      <c r="J145" s="223">
        <f>ROUND(I145*H145,2)</f>
        <v>8704.5400000000009</v>
      </c>
      <c r="K145" s="224"/>
      <c r="L145" s="225"/>
      <c r="M145" s="226" t="s">
        <v>1</v>
      </c>
      <c r="N145" s="227" t="s">
        <v>35</v>
      </c>
      <c r="O145" s="210">
        <v>0</v>
      </c>
      <c r="P145" s="210">
        <f>O145*H145</f>
        <v>0</v>
      </c>
      <c r="Q145" s="210">
        <v>1</v>
      </c>
      <c r="R145" s="210">
        <f>Q145*H145</f>
        <v>13.619999999999999</v>
      </c>
      <c r="S145" s="210">
        <v>0</v>
      </c>
      <c r="T145" s="21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212" t="s">
        <v>161</v>
      </c>
      <c r="AT145" s="212" t="s">
        <v>158</v>
      </c>
      <c r="AU145" s="212" t="s">
        <v>77</v>
      </c>
      <c r="AY145" s="14" t="s">
        <v>103</v>
      </c>
      <c r="BE145" s="213">
        <f>IF(N145="základní",J145,0)</f>
        <v>8704.5400000000009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4" t="s">
        <v>75</v>
      </c>
      <c r="BK145" s="213">
        <f>ROUND(I145*H145,2)</f>
        <v>8704.5400000000009</v>
      </c>
      <c r="BL145" s="14" t="s">
        <v>109</v>
      </c>
      <c r="BM145" s="212" t="s">
        <v>175</v>
      </c>
    </row>
    <row r="146" s="2" customFormat="1">
      <c r="A146" s="29"/>
      <c r="B146" s="30"/>
      <c r="C146" s="31"/>
      <c r="D146" s="214" t="s">
        <v>111</v>
      </c>
      <c r="E146" s="31"/>
      <c r="F146" s="215" t="s">
        <v>173</v>
      </c>
      <c r="G146" s="31"/>
      <c r="H146" s="31"/>
      <c r="I146" s="31"/>
      <c r="J146" s="31"/>
      <c r="K146" s="31"/>
      <c r="L146" s="35"/>
      <c r="M146" s="216"/>
      <c r="N146" s="217"/>
      <c r="O146" s="81"/>
      <c r="P146" s="81"/>
      <c r="Q146" s="81"/>
      <c r="R146" s="81"/>
      <c r="S146" s="81"/>
      <c r="T146" s="82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111</v>
      </c>
      <c r="AU146" s="14" t="s">
        <v>77</v>
      </c>
    </row>
    <row r="147" s="2" customFormat="1" ht="24.15" customHeight="1">
      <c r="A147" s="29"/>
      <c r="B147" s="30"/>
      <c r="C147" s="218" t="s">
        <v>176</v>
      </c>
      <c r="D147" s="218" t="s">
        <v>158</v>
      </c>
      <c r="E147" s="219" t="s">
        <v>177</v>
      </c>
      <c r="F147" s="220" t="s">
        <v>178</v>
      </c>
      <c r="G147" s="221" t="s">
        <v>179</v>
      </c>
      <c r="H147" s="222">
        <v>1</v>
      </c>
      <c r="I147" s="223">
        <v>6949.4499999999998</v>
      </c>
      <c r="J147" s="223">
        <f>ROUND(I147*H147,2)</f>
        <v>6949.4499999999998</v>
      </c>
      <c r="K147" s="224"/>
      <c r="L147" s="225"/>
      <c r="M147" s="226" t="s">
        <v>1</v>
      </c>
      <c r="N147" s="227" t="s">
        <v>35</v>
      </c>
      <c r="O147" s="210">
        <v>0</v>
      </c>
      <c r="P147" s="210">
        <f>O147*H147</f>
        <v>0</v>
      </c>
      <c r="Q147" s="210">
        <v>0.032870000000000003</v>
      </c>
      <c r="R147" s="210">
        <f>Q147*H147</f>
        <v>0.032870000000000003</v>
      </c>
      <c r="S147" s="210">
        <v>0</v>
      </c>
      <c r="T147" s="21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212" t="s">
        <v>121</v>
      </c>
      <c r="AT147" s="212" t="s">
        <v>158</v>
      </c>
      <c r="AU147" s="212" t="s">
        <v>77</v>
      </c>
      <c r="AY147" s="14" t="s">
        <v>103</v>
      </c>
      <c r="BE147" s="213">
        <f>IF(N147="základní",J147,0)</f>
        <v>6949.4499999999998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4" t="s">
        <v>75</v>
      </c>
      <c r="BK147" s="213">
        <f>ROUND(I147*H147,2)</f>
        <v>6949.4499999999998</v>
      </c>
      <c r="BL147" s="14" t="s">
        <v>121</v>
      </c>
      <c r="BM147" s="212" t="s">
        <v>180</v>
      </c>
    </row>
    <row r="148" s="2" customFormat="1">
      <c r="A148" s="29"/>
      <c r="B148" s="30"/>
      <c r="C148" s="31"/>
      <c r="D148" s="214" t="s">
        <v>111</v>
      </c>
      <c r="E148" s="31"/>
      <c r="F148" s="215" t="s">
        <v>178</v>
      </c>
      <c r="G148" s="31"/>
      <c r="H148" s="31"/>
      <c r="I148" s="31"/>
      <c r="J148" s="31"/>
      <c r="K148" s="31"/>
      <c r="L148" s="35"/>
      <c r="M148" s="216"/>
      <c r="N148" s="217"/>
      <c r="O148" s="81"/>
      <c r="P148" s="81"/>
      <c r="Q148" s="81"/>
      <c r="R148" s="81"/>
      <c r="S148" s="81"/>
      <c r="T148" s="82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111</v>
      </c>
      <c r="AU148" s="14" t="s">
        <v>77</v>
      </c>
    </row>
    <row r="149" s="2" customFormat="1" ht="16.5" customHeight="1">
      <c r="A149" s="29"/>
      <c r="B149" s="30"/>
      <c r="C149" s="201" t="s">
        <v>181</v>
      </c>
      <c r="D149" s="201" t="s">
        <v>105</v>
      </c>
      <c r="E149" s="202" t="s">
        <v>182</v>
      </c>
      <c r="F149" s="203" t="s">
        <v>183</v>
      </c>
      <c r="G149" s="204" t="s">
        <v>184</v>
      </c>
      <c r="H149" s="205">
        <v>1</v>
      </c>
      <c r="I149" s="206">
        <v>36850</v>
      </c>
      <c r="J149" s="206">
        <f>ROUND(I149*H149,2)</f>
        <v>36850</v>
      </c>
      <c r="K149" s="207"/>
      <c r="L149" s="35"/>
      <c r="M149" s="208" t="s">
        <v>1</v>
      </c>
      <c r="N149" s="209" t="s">
        <v>35</v>
      </c>
      <c r="O149" s="210">
        <v>0</v>
      </c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212" t="s">
        <v>121</v>
      </c>
      <c r="AT149" s="212" t="s">
        <v>105</v>
      </c>
      <c r="AU149" s="212" t="s">
        <v>77</v>
      </c>
      <c r="AY149" s="14" t="s">
        <v>103</v>
      </c>
      <c r="BE149" s="213">
        <f>IF(N149="základní",J149,0)</f>
        <v>36850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4" t="s">
        <v>75</v>
      </c>
      <c r="BK149" s="213">
        <f>ROUND(I149*H149,2)</f>
        <v>36850</v>
      </c>
      <c r="BL149" s="14" t="s">
        <v>121</v>
      </c>
      <c r="BM149" s="212" t="s">
        <v>185</v>
      </c>
    </row>
    <row r="150" s="2" customFormat="1">
      <c r="A150" s="29"/>
      <c r="B150" s="30"/>
      <c r="C150" s="31"/>
      <c r="D150" s="214" t="s">
        <v>111</v>
      </c>
      <c r="E150" s="31"/>
      <c r="F150" s="215" t="s">
        <v>183</v>
      </c>
      <c r="G150" s="31"/>
      <c r="H150" s="31"/>
      <c r="I150" s="31"/>
      <c r="J150" s="31"/>
      <c r="K150" s="31"/>
      <c r="L150" s="35"/>
      <c r="M150" s="216"/>
      <c r="N150" s="217"/>
      <c r="O150" s="81"/>
      <c r="P150" s="81"/>
      <c r="Q150" s="81"/>
      <c r="R150" s="81"/>
      <c r="S150" s="81"/>
      <c r="T150" s="82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111</v>
      </c>
      <c r="AU150" s="14" t="s">
        <v>77</v>
      </c>
    </row>
    <row r="151" s="12" customFormat="1" ht="25.92" customHeight="1">
      <c r="A151" s="12"/>
      <c r="B151" s="186"/>
      <c r="C151" s="187"/>
      <c r="D151" s="188" t="s">
        <v>69</v>
      </c>
      <c r="E151" s="189" t="s">
        <v>186</v>
      </c>
      <c r="F151" s="189" t="s">
        <v>187</v>
      </c>
      <c r="G151" s="187"/>
      <c r="H151" s="187"/>
      <c r="I151" s="187"/>
      <c r="J151" s="190">
        <f>BK151</f>
        <v>12000</v>
      </c>
      <c r="K151" s="187"/>
      <c r="L151" s="191"/>
      <c r="M151" s="192"/>
      <c r="N151" s="193"/>
      <c r="O151" s="193"/>
      <c r="P151" s="194">
        <f>P152</f>
        <v>0</v>
      </c>
      <c r="Q151" s="193"/>
      <c r="R151" s="194">
        <f>R152</f>
        <v>0</v>
      </c>
      <c r="S151" s="193"/>
      <c r="T151" s="195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6" t="s">
        <v>142</v>
      </c>
      <c r="AT151" s="197" t="s">
        <v>69</v>
      </c>
      <c r="AU151" s="197" t="s">
        <v>70</v>
      </c>
      <c r="AY151" s="196" t="s">
        <v>103</v>
      </c>
      <c r="BK151" s="198">
        <f>BK152</f>
        <v>12000</v>
      </c>
    </row>
    <row r="152" s="12" customFormat="1" ht="22.8" customHeight="1">
      <c r="A152" s="12"/>
      <c r="B152" s="186"/>
      <c r="C152" s="187"/>
      <c r="D152" s="188" t="s">
        <v>69</v>
      </c>
      <c r="E152" s="199" t="s">
        <v>188</v>
      </c>
      <c r="F152" s="199" t="s">
        <v>189</v>
      </c>
      <c r="G152" s="187"/>
      <c r="H152" s="187"/>
      <c r="I152" s="187"/>
      <c r="J152" s="200">
        <f>BK152</f>
        <v>12000</v>
      </c>
      <c r="K152" s="187"/>
      <c r="L152" s="191"/>
      <c r="M152" s="192"/>
      <c r="N152" s="193"/>
      <c r="O152" s="193"/>
      <c r="P152" s="194">
        <f>SUM(P153:P154)</f>
        <v>0</v>
      </c>
      <c r="Q152" s="193"/>
      <c r="R152" s="194">
        <f>SUM(R153:R154)</f>
        <v>0</v>
      </c>
      <c r="S152" s="193"/>
      <c r="T152" s="195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6" t="s">
        <v>142</v>
      </c>
      <c r="AT152" s="197" t="s">
        <v>69</v>
      </c>
      <c r="AU152" s="197" t="s">
        <v>75</v>
      </c>
      <c r="AY152" s="196" t="s">
        <v>103</v>
      </c>
      <c r="BK152" s="198">
        <f>SUM(BK153:BK154)</f>
        <v>12000</v>
      </c>
    </row>
    <row r="153" s="2" customFormat="1" ht="16.5" customHeight="1">
      <c r="A153" s="29"/>
      <c r="B153" s="30"/>
      <c r="C153" s="201" t="s">
        <v>190</v>
      </c>
      <c r="D153" s="201" t="s">
        <v>105</v>
      </c>
      <c r="E153" s="202" t="s">
        <v>191</v>
      </c>
      <c r="F153" s="203" t="s">
        <v>192</v>
      </c>
      <c r="G153" s="204" t="s">
        <v>184</v>
      </c>
      <c r="H153" s="205">
        <v>1</v>
      </c>
      <c r="I153" s="206">
        <v>12000</v>
      </c>
      <c r="J153" s="206">
        <f>ROUND(I153*H153,2)</f>
        <v>12000</v>
      </c>
      <c r="K153" s="207"/>
      <c r="L153" s="35"/>
      <c r="M153" s="208" t="s">
        <v>1</v>
      </c>
      <c r="N153" s="209" t="s">
        <v>35</v>
      </c>
      <c r="O153" s="210">
        <v>0</v>
      </c>
      <c r="P153" s="210">
        <f>O153*H153</f>
        <v>0</v>
      </c>
      <c r="Q153" s="210">
        <v>0</v>
      </c>
      <c r="R153" s="210">
        <f>Q153*H153</f>
        <v>0</v>
      </c>
      <c r="S153" s="210">
        <v>0</v>
      </c>
      <c r="T153" s="211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212" t="s">
        <v>121</v>
      </c>
      <c r="AT153" s="212" t="s">
        <v>105</v>
      </c>
      <c r="AU153" s="212" t="s">
        <v>77</v>
      </c>
      <c r="AY153" s="14" t="s">
        <v>103</v>
      </c>
      <c r="BE153" s="213">
        <f>IF(N153="základní",J153,0)</f>
        <v>12000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4" t="s">
        <v>75</v>
      </c>
      <c r="BK153" s="213">
        <f>ROUND(I153*H153,2)</f>
        <v>12000</v>
      </c>
      <c r="BL153" s="14" t="s">
        <v>121</v>
      </c>
      <c r="BM153" s="212" t="s">
        <v>193</v>
      </c>
    </row>
    <row r="154" s="2" customFormat="1">
      <c r="A154" s="29"/>
      <c r="B154" s="30"/>
      <c r="C154" s="31"/>
      <c r="D154" s="214" t="s">
        <v>111</v>
      </c>
      <c r="E154" s="31"/>
      <c r="F154" s="215" t="s">
        <v>192</v>
      </c>
      <c r="G154" s="31"/>
      <c r="H154" s="31"/>
      <c r="I154" s="31"/>
      <c r="J154" s="31"/>
      <c r="K154" s="31"/>
      <c r="L154" s="35"/>
      <c r="M154" s="228"/>
      <c r="N154" s="229"/>
      <c r="O154" s="230"/>
      <c r="P154" s="230"/>
      <c r="Q154" s="230"/>
      <c r="R154" s="230"/>
      <c r="S154" s="230"/>
      <c r="T154" s="231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T154" s="14" t="s">
        <v>111</v>
      </c>
      <c r="AU154" s="14" t="s">
        <v>77</v>
      </c>
    </row>
    <row r="155" s="2" customFormat="1" ht="6.96" customHeight="1">
      <c r="A155" s="29"/>
      <c r="B155" s="56"/>
      <c r="C155" s="57"/>
      <c r="D155" s="57"/>
      <c r="E155" s="57"/>
      <c r="F155" s="57"/>
      <c r="G155" s="57"/>
      <c r="H155" s="57"/>
      <c r="I155" s="57"/>
      <c r="J155" s="57"/>
      <c r="K155" s="57"/>
      <c r="L155" s="35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sheetProtection sheet="1" autoFilter="0" formatColumns="0" formatRows="0" objects="1" scenarios="1" spinCount="100000" saltValue="lijrbXvhIiYOcQkfDFRaJQmnLR65th+mZKU3GeUCIpl+BUTlEMBJJ6DLKglOr1VkknDv7gzrTDkjdE1/NimLOg==" hashValue="s5/Sv0yJdMcYh7fFiWAGNBwF04Kq6nktVAQqIsy656Xa6qRByTb1OXzioRwG7bhMEYscUKjXRcMjR0nFy5Q89Q==" algorithmName="SHA-512" password="CC35"/>
  <autoFilter ref="C115:K154"/>
  <mergeCells count="6">
    <mergeCell ref="E7:H7"/>
    <mergeCell ref="E16:H16"/>
    <mergeCell ref="E25:H25"/>
    <mergeCell ref="E85:H85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PC-RENCA\Install</dc:creator>
  <cp:lastModifiedBy>PC-RENCA\Install</cp:lastModifiedBy>
  <dcterms:created xsi:type="dcterms:W3CDTF">2023-06-27T05:59:00Z</dcterms:created>
  <dcterms:modified xsi:type="dcterms:W3CDTF">2023-06-27T05:59:02Z</dcterms:modified>
</cp:coreProperties>
</file>